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9135" windowHeight="4710" activeTab="0"/>
  </bookViews>
  <sheets>
    <sheet name="planning T1" sheetId="1" r:id="rId1"/>
    <sheet name="points T1" sheetId="2" r:id="rId2"/>
    <sheet name="planning T2" sheetId="3" r:id="rId3"/>
    <sheet name="points T2" sheetId="4" r:id="rId4"/>
    <sheet name="grille8" sheetId="5" r:id="rId5"/>
  </sheets>
  <externalReferences>
    <externalReference r:id="rId8"/>
  </externalReferences>
  <definedNames>
    <definedName name="dg_1">'[1]Feuil3'!#REF!</definedName>
    <definedName name="dgb">#REF!</definedName>
    <definedName name="essai1">'[1]Feuil3'!#REF!</definedName>
  </definedNames>
  <calcPr fullCalcOnLoad="1"/>
</workbook>
</file>

<file path=xl/sharedStrings.xml><?xml version="1.0" encoding="utf-8"?>
<sst xmlns="http://schemas.openxmlformats.org/spreadsheetml/2006/main" count="339" uniqueCount="46">
  <si>
    <t>Match</t>
  </si>
  <si>
    <t>Heure</t>
  </si>
  <si>
    <t>Equipe</t>
  </si>
  <si>
    <t>Score</t>
  </si>
  <si>
    <t>Arbitre</t>
  </si>
  <si>
    <t>+</t>
  </si>
  <si>
    <t>-</t>
  </si>
  <si>
    <t>Pts</t>
  </si>
  <si>
    <t>T1</t>
  </si>
  <si>
    <t>T2</t>
  </si>
  <si>
    <t>Dif</t>
  </si>
  <si>
    <t>+ / -</t>
  </si>
  <si>
    <t>Clt</t>
  </si>
  <si>
    <t>Gagné</t>
  </si>
  <si>
    <t>Nul</t>
  </si>
  <si>
    <t>Perdu</t>
  </si>
  <si>
    <t>_</t>
  </si>
  <si>
    <t>Classement du premier tour</t>
  </si>
  <si>
    <t>Equipes</t>
  </si>
  <si>
    <t>Points</t>
  </si>
  <si>
    <t>Joué</t>
  </si>
  <si>
    <t>TOTAL</t>
  </si>
  <si>
    <t>Classement du second tour</t>
  </si>
  <si>
    <t>CLASSEMENT FINAL</t>
  </si>
  <si>
    <t>TO</t>
  </si>
  <si>
    <t>F. GUITET</t>
  </si>
  <si>
    <t>G. BOSSAN</t>
  </si>
  <si>
    <t>A. LONGERE</t>
  </si>
  <si>
    <t>P. CAILLAULT</t>
  </si>
  <si>
    <t>N. BERRAMI</t>
  </si>
  <si>
    <t>But +</t>
  </si>
  <si>
    <t>But -</t>
  </si>
  <si>
    <t>Diff</t>
  </si>
  <si>
    <t>Goal Averag</t>
  </si>
  <si>
    <t>CHALLENGE NATIONAL DE TORBALL ANTHV/UNADEV 2015-2016</t>
  </si>
  <si>
    <t>Niveau 1 féminin</t>
  </si>
  <si>
    <t>Premier tour : Mulhouse TC, le 20/02/2016</t>
  </si>
  <si>
    <t>Second tour : DBT Nantes, le 28/05/2016</t>
  </si>
  <si>
    <t>CAH Clermont-Fd</t>
  </si>
  <si>
    <t>T Costarmoricain</t>
  </si>
  <si>
    <t>CS AVH Lyon</t>
  </si>
  <si>
    <t>Mulhouse TC</t>
  </si>
  <si>
    <t>DBT Nantes</t>
  </si>
  <si>
    <t>ANICES Nice</t>
  </si>
  <si>
    <t>ASSHAV Poitiers</t>
  </si>
  <si>
    <t>CS AVH Touraine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</si>
</sst>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"/>
  </numFmts>
  <fonts count="5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b/>
      <sz val="10"/>
      <name val="Comic Sans MS"/>
      <family val="4"/>
    </font>
    <font>
      <sz val="12"/>
      <name val="Arcane"/>
      <family val="2"/>
    </font>
    <font>
      <b/>
      <sz val="12"/>
      <name val="Comic Sans MS"/>
      <family val="4"/>
    </font>
    <font>
      <b/>
      <sz val="14"/>
      <name val="Arcane"/>
      <family val="0"/>
    </font>
    <font>
      <b/>
      <sz val="11"/>
      <name val="Arcane"/>
      <family val="0"/>
    </font>
    <font>
      <b/>
      <sz val="10"/>
      <name val="Arcane"/>
      <family val="0"/>
    </font>
    <font>
      <b/>
      <sz val="12"/>
      <name val="Arcane"/>
      <family val="0"/>
    </font>
    <font>
      <b/>
      <sz val="20"/>
      <name val="Comic Sans MS"/>
      <family val="4"/>
    </font>
    <font>
      <sz val="20"/>
      <name val="Arial"/>
      <family val="0"/>
    </font>
    <font>
      <b/>
      <sz val="20"/>
      <name val="Arcane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3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0" xfId="0" applyFont="1" applyAlignment="1">
      <alignment/>
    </xf>
    <xf numFmtId="1" fontId="7" fillId="0" borderId="16" xfId="0" applyNumberFormat="1" applyFont="1" applyBorder="1" applyAlignment="1">
      <alignment/>
    </xf>
    <xf numFmtId="1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1" fontId="7" fillId="0" borderId="17" xfId="0" applyNumberFormat="1" applyFont="1" applyBorder="1" applyAlignment="1">
      <alignment/>
    </xf>
    <xf numFmtId="1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vertical="center"/>
    </xf>
    <xf numFmtId="1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" fillId="0" borderId="0" xfId="0" applyFont="1" applyAlignment="1">
      <alignment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/>
    </xf>
    <xf numFmtId="0" fontId="7" fillId="0" borderId="23" xfId="0" applyFont="1" applyBorder="1" applyAlignment="1">
      <alignment/>
    </xf>
    <xf numFmtId="1" fontId="7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 vertical="center"/>
    </xf>
    <xf numFmtId="1" fontId="7" fillId="0" borderId="27" xfId="0" applyNumberFormat="1" applyFont="1" applyBorder="1" applyAlignment="1">
      <alignment/>
    </xf>
    <xf numFmtId="1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7" xfId="0" applyFont="1" applyBorder="1" applyAlignment="1">
      <alignment/>
    </xf>
    <xf numFmtId="1" fontId="7" fillId="0" borderId="15" xfId="0" applyNumberFormat="1" applyFont="1" applyBorder="1" applyAlignment="1">
      <alignment vertical="center"/>
    </xf>
    <xf numFmtId="1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vertical="center"/>
    </xf>
    <xf numFmtId="1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34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shrinkToFit="1"/>
    </xf>
    <xf numFmtId="1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34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5" fillId="34" borderId="31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34" borderId="32" xfId="0" applyFont="1" applyFill="1" applyBorder="1" applyAlignment="1">
      <alignment/>
    </xf>
    <xf numFmtId="0" fontId="5" fillId="0" borderId="32" xfId="0" applyFont="1" applyBorder="1" applyAlignment="1">
      <alignment/>
    </xf>
    <xf numFmtId="1" fontId="5" fillId="0" borderId="32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12" fillId="0" borderId="1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shrinkToFit="1"/>
    </xf>
    <xf numFmtId="0" fontId="12" fillId="0" borderId="17" xfId="0" applyFont="1" applyBorder="1" applyAlignment="1">
      <alignment horizontal="righ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1" fillId="33" borderId="35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1" fillId="33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R98P8UJX\grille6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ille6"/>
      <sheetName val="grille6fixe"/>
      <sheetName val="grille8"/>
      <sheetName val="grille8fixe"/>
      <sheetName val="Feuil3"/>
      <sheetName val="Feuil4"/>
      <sheetName val="Feuil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F7" sqref="F7"/>
    </sheetView>
  </sheetViews>
  <sheetFormatPr defaultColWidth="11.421875" defaultRowHeight="12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6" customWidth="1"/>
    <col min="8" max="16384" width="11.421875" style="6" customWidth="1"/>
  </cols>
  <sheetData>
    <row r="1" spans="1:7" ht="21.75" customHeight="1">
      <c r="A1" s="113" t="s">
        <v>34</v>
      </c>
      <c r="B1" s="114"/>
      <c r="C1" s="114"/>
      <c r="D1" s="114"/>
      <c r="E1" s="114"/>
      <c r="F1" s="114"/>
      <c r="G1" s="115"/>
    </row>
    <row r="2" spans="1:7" ht="21.75" customHeight="1">
      <c r="A2" s="116" t="s">
        <v>35</v>
      </c>
      <c r="B2" s="117"/>
      <c r="C2" s="117"/>
      <c r="D2" s="117"/>
      <c r="E2" s="117"/>
      <c r="F2" s="117"/>
      <c r="G2" s="118"/>
    </row>
    <row r="3" spans="1:7" ht="21.75" customHeight="1" thickBot="1">
      <c r="A3" s="119" t="s">
        <v>36</v>
      </c>
      <c r="B3" s="120"/>
      <c r="C3" s="120"/>
      <c r="D3" s="120"/>
      <c r="E3" s="120"/>
      <c r="F3" s="120"/>
      <c r="G3" s="121"/>
    </row>
    <row r="4" spans="1:4" ht="15.75">
      <c r="A4" s="8"/>
      <c r="B4" s="8"/>
      <c r="C4" s="9"/>
      <c r="D4" s="8"/>
    </row>
    <row r="5" ht="16.5" thickBot="1"/>
    <row r="6" spans="1:7" s="4" customFormat="1" ht="19.5" customHeight="1" thickBot="1">
      <c r="A6" s="1" t="s">
        <v>0</v>
      </c>
      <c r="B6" s="2" t="s">
        <v>1</v>
      </c>
      <c r="C6" s="2" t="s">
        <v>2</v>
      </c>
      <c r="D6" s="112" t="s">
        <v>3</v>
      </c>
      <c r="E6" s="112"/>
      <c r="F6" s="2" t="s">
        <v>2</v>
      </c>
      <c r="G6" s="3" t="s">
        <v>4</v>
      </c>
    </row>
    <row r="7" spans="1:7" s="4" customFormat="1" ht="22.5" customHeight="1" thickBot="1">
      <c r="A7" s="13">
        <v>1</v>
      </c>
      <c r="B7" s="14">
        <v>0.3541666666666667</v>
      </c>
      <c r="C7" s="15" t="s">
        <v>39</v>
      </c>
      <c r="D7" s="13"/>
      <c r="E7" s="13"/>
      <c r="F7" s="15" t="s">
        <v>45</v>
      </c>
      <c r="G7" s="16"/>
    </row>
    <row r="8" spans="1:7" s="4" customFormat="1" ht="22.5" customHeight="1" thickBot="1">
      <c r="A8" s="13">
        <v>2</v>
      </c>
      <c r="B8" s="14">
        <f aca="true" t="shared" si="0" ref="B8:B34">B7+"0:20"</f>
        <v>0.3680555555555556</v>
      </c>
      <c r="C8" s="15" t="s">
        <v>43</v>
      </c>
      <c r="D8" s="13"/>
      <c r="E8" s="13"/>
      <c r="F8" s="15" t="s">
        <v>41</v>
      </c>
      <c r="G8" s="16"/>
    </row>
    <row r="9" spans="1:7" s="4" customFormat="1" ht="22.5" customHeight="1" thickBot="1">
      <c r="A9" s="13">
        <v>3</v>
      </c>
      <c r="B9" s="14">
        <f t="shared" si="0"/>
        <v>0.3819444444444445</v>
      </c>
      <c r="C9" s="15" t="s">
        <v>44</v>
      </c>
      <c r="D9" s="13"/>
      <c r="E9" s="13"/>
      <c r="F9" s="15" t="s">
        <v>38</v>
      </c>
      <c r="G9" s="16"/>
    </row>
    <row r="10" spans="1:7" s="4" customFormat="1" ht="22.5" customHeight="1" thickBot="1">
      <c r="A10" s="13">
        <v>4</v>
      </c>
      <c r="B10" s="14">
        <f t="shared" si="0"/>
        <v>0.39583333333333337</v>
      </c>
      <c r="C10" s="15" t="s">
        <v>42</v>
      </c>
      <c r="D10" s="13"/>
      <c r="E10" s="13"/>
      <c r="F10" s="15" t="s">
        <v>40</v>
      </c>
      <c r="G10" s="16"/>
    </row>
    <row r="11" spans="1:7" s="4" customFormat="1" ht="22.5" customHeight="1" thickBot="1">
      <c r="A11" s="13">
        <v>5</v>
      </c>
      <c r="B11" s="14">
        <f t="shared" si="0"/>
        <v>0.40972222222222227</v>
      </c>
      <c r="C11" s="15" t="str">
        <f>+$C$7</f>
        <v>T Costarmoricain</v>
      </c>
      <c r="D11" s="13"/>
      <c r="E11" s="13"/>
      <c r="F11" s="15" t="str">
        <f>+$C$8</f>
        <v>ANICES Nice</v>
      </c>
      <c r="G11" s="16"/>
    </row>
    <row r="12" spans="1:7" s="4" customFormat="1" ht="22.5" customHeight="1" thickBot="1">
      <c r="A12" s="13">
        <v>6</v>
      </c>
      <c r="B12" s="14">
        <f t="shared" si="0"/>
        <v>0.42361111111111116</v>
      </c>
      <c r="C12" s="15" t="str">
        <f>+$C$9</f>
        <v>ASSHAV Poitiers</v>
      </c>
      <c r="D12" s="13"/>
      <c r="E12" s="13"/>
      <c r="F12" s="15" t="str">
        <f>+$F$7</f>
        <v>CS AVH Touraine</v>
      </c>
      <c r="G12" s="16"/>
    </row>
    <row r="13" spans="1:7" s="4" customFormat="1" ht="22.5" customHeight="1" thickBot="1">
      <c r="A13" s="13">
        <v>7</v>
      </c>
      <c r="B13" s="14">
        <f t="shared" si="0"/>
        <v>0.43750000000000006</v>
      </c>
      <c r="C13" s="15" t="str">
        <f>+$C$10</f>
        <v>DBT Nantes</v>
      </c>
      <c r="D13" s="13"/>
      <c r="E13" s="13"/>
      <c r="F13" s="15" t="str">
        <f>+$F$8</f>
        <v>Mulhouse TC</v>
      </c>
      <c r="G13" s="16"/>
    </row>
    <row r="14" spans="1:7" s="4" customFormat="1" ht="22.5" customHeight="1" thickBot="1">
      <c r="A14" s="13">
        <v>8</v>
      </c>
      <c r="B14" s="14">
        <f t="shared" si="0"/>
        <v>0.45138888888888895</v>
      </c>
      <c r="C14" s="15" t="str">
        <f>+$F$10</f>
        <v>CS AVH Lyon</v>
      </c>
      <c r="D14" s="13"/>
      <c r="E14" s="13"/>
      <c r="F14" s="15" t="str">
        <f>+$F$9</f>
        <v>CAH Clermont-Fd</v>
      </c>
      <c r="G14" s="16"/>
    </row>
    <row r="15" spans="1:7" s="4" customFormat="1" ht="22.5" customHeight="1" thickBot="1">
      <c r="A15" s="13">
        <v>9</v>
      </c>
      <c r="B15" s="14">
        <f t="shared" si="0"/>
        <v>0.46527777777777785</v>
      </c>
      <c r="C15" s="15" t="str">
        <f>+$C$8</f>
        <v>ANICES Nice</v>
      </c>
      <c r="D15" s="13"/>
      <c r="E15" s="13"/>
      <c r="F15" s="15" t="str">
        <f>+$C$9</f>
        <v>ASSHAV Poitiers</v>
      </c>
      <c r="G15" s="16"/>
    </row>
    <row r="16" spans="1:7" s="4" customFormat="1" ht="22.5" customHeight="1" thickBot="1">
      <c r="A16" s="13">
        <v>10</v>
      </c>
      <c r="B16" s="14">
        <f t="shared" si="0"/>
        <v>0.47916666666666674</v>
      </c>
      <c r="C16" s="15" t="str">
        <f>+$C$7</f>
        <v>T Costarmoricain</v>
      </c>
      <c r="D16" s="13"/>
      <c r="E16" s="13"/>
      <c r="F16" s="15" t="str">
        <f>+$C$10</f>
        <v>DBT Nantes</v>
      </c>
      <c r="G16" s="16"/>
    </row>
    <row r="17" spans="1:7" s="4" customFormat="1" ht="22.5" customHeight="1" thickBot="1">
      <c r="A17" s="13">
        <v>11</v>
      </c>
      <c r="B17" s="14">
        <f t="shared" si="0"/>
        <v>0.49305555555555564</v>
      </c>
      <c r="C17" s="15" t="str">
        <f>+$F$10</f>
        <v>CS AVH Lyon</v>
      </c>
      <c r="D17" s="13"/>
      <c r="E17" s="13"/>
      <c r="F17" s="15" t="str">
        <f>+$F$7</f>
        <v>CS AVH Touraine</v>
      </c>
      <c r="G17" s="16"/>
    </row>
    <row r="18" spans="1:7" s="4" customFormat="1" ht="22.5" customHeight="1" thickBot="1">
      <c r="A18" s="13">
        <v>12</v>
      </c>
      <c r="B18" s="14">
        <f t="shared" si="0"/>
        <v>0.5069444444444445</v>
      </c>
      <c r="C18" s="15" t="str">
        <f>+$F$9</f>
        <v>CAH Clermont-Fd</v>
      </c>
      <c r="D18" s="13"/>
      <c r="E18" s="13"/>
      <c r="F18" s="15" t="str">
        <f>+$F$8</f>
        <v>Mulhouse TC</v>
      </c>
      <c r="G18" s="16"/>
    </row>
    <row r="19" spans="1:7" s="4" customFormat="1" ht="22.5" customHeight="1" thickBot="1">
      <c r="A19" s="13">
        <v>13</v>
      </c>
      <c r="B19" s="14">
        <f t="shared" si="0"/>
        <v>0.5208333333333334</v>
      </c>
      <c r="C19" s="15" t="str">
        <f>+$C$9</f>
        <v>ASSHAV Poitiers</v>
      </c>
      <c r="D19" s="13"/>
      <c r="E19" s="13"/>
      <c r="F19" s="15" t="str">
        <f>+$C$10</f>
        <v>DBT Nantes</v>
      </c>
      <c r="G19" s="16"/>
    </row>
    <row r="20" spans="1:7" s="4" customFormat="1" ht="22.5" customHeight="1" thickBot="1">
      <c r="A20" s="13">
        <v>14</v>
      </c>
      <c r="B20" s="14">
        <f t="shared" si="0"/>
        <v>0.5347222222222222</v>
      </c>
      <c r="C20" s="15" t="str">
        <f>+$C$8</f>
        <v>ANICES Nice</v>
      </c>
      <c r="D20" s="13"/>
      <c r="E20" s="13"/>
      <c r="F20" s="15" t="str">
        <f>+$F$10</f>
        <v>CS AVH Lyon</v>
      </c>
      <c r="G20" s="16"/>
    </row>
    <row r="21" spans="1:7" s="4" customFormat="1" ht="22.5" customHeight="1" thickBot="1">
      <c r="A21" s="13">
        <v>15</v>
      </c>
      <c r="B21" s="14">
        <f t="shared" si="0"/>
        <v>0.548611111111111</v>
      </c>
      <c r="C21" s="15" t="str">
        <f>+$C$7</f>
        <v>T Costarmoricain</v>
      </c>
      <c r="D21" s="13"/>
      <c r="E21" s="13"/>
      <c r="F21" s="15" t="str">
        <f>+$F$9</f>
        <v>CAH Clermont-Fd</v>
      </c>
      <c r="G21" s="16"/>
    </row>
    <row r="22" spans="1:7" s="4" customFormat="1" ht="22.5" customHeight="1" thickBot="1">
      <c r="A22" s="13">
        <v>16</v>
      </c>
      <c r="B22" s="14">
        <f t="shared" si="0"/>
        <v>0.5624999999999999</v>
      </c>
      <c r="C22" s="15" t="str">
        <f>+$F$8</f>
        <v>Mulhouse TC</v>
      </c>
      <c r="D22" s="13"/>
      <c r="E22" s="13"/>
      <c r="F22" s="15" t="str">
        <f>+$F$7</f>
        <v>CS AVH Touraine</v>
      </c>
      <c r="G22" s="16"/>
    </row>
    <row r="23" spans="1:7" s="4" customFormat="1" ht="22.5" customHeight="1" thickBot="1">
      <c r="A23" s="13">
        <v>17</v>
      </c>
      <c r="B23" s="14">
        <f t="shared" si="0"/>
        <v>0.5763888888888887</v>
      </c>
      <c r="C23" s="15" t="str">
        <f>+$C$10</f>
        <v>DBT Nantes</v>
      </c>
      <c r="D23" s="13"/>
      <c r="E23" s="13"/>
      <c r="F23" s="15" t="str">
        <f>+$C$8</f>
        <v>ANICES Nice</v>
      </c>
      <c r="G23" s="16"/>
    </row>
    <row r="24" spans="1:7" s="4" customFormat="1" ht="22.5" customHeight="1" thickBot="1">
      <c r="A24" s="13">
        <v>18</v>
      </c>
      <c r="B24" s="14">
        <f t="shared" si="0"/>
        <v>0.5902777777777776</v>
      </c>
      <c r="C24" s="15" t="str">
        <f>+$C$9</f>
        <v>ASSHAV Poitiers</v>
      </c>
      <c r="D24" s="13"/>
      <c r="E24" s="13"/>
      <c r="F24" s="15" t="str">
        <f>+$C$7</f>
        <v>T Costarmoricain</v>
      </c>
      <c r="G24" s="16"/>
    </row>
    <row r="25" spans="1:7" s="4" customFormat="1" ht="22.5" customHeight="1" thickBot="1">
      <c r="A25" s="13">
        <v>19</v>
      </c>
      <c r="B25" s="14">
        <f t="shared" si="0"/>
        <v>0.6041666666666664</v>
      </c>
      <c r="C25" s="15" t="str">
        <f>+$F$8</f>
        <v>Mulhouse TC</v>
      </c>
      <c r="D25" s="13"/>
      <c r="E25" s="13"/>
      <c r="F25" s="15" t="str">
        <f>+$F$10</f>
        <v>CS AVH Lyon</v>
      </c>
      <c r="G25" s="16"/>
    </row>
    <row r="26" spans="1:7" s="4" customFormat="1" ht="22.5" customHeight="1" thickBot="1">
      <c r="A26" s="13">
        <v>20</v>
      </c>
      <c r="B26" s="14">
        <f t="shared" si="0"/>
        <v>0.6180555555555552</v>
      </c>
      <c r="C26" s="15" t="str">
        <f>+$F$9</f>
        <v>CAH Clermont-Fd</v>
      </c>
      <c r="D26" s="13"/>
      <c r="E26" s="13"/>
      <c r="F26" s="15" t="str">
        <f>+$C$8</f>
        <v>ANICES Nice</v>
      </c>
      <c r="G26" s="16"/>
    </row>
    <row r="27" spans="1:7" s="4" customFormat="1" ht="22.5" customHeight="1" thickBot="1">
      <c r="A27" s="13">
        <v>21</v>
      </c>
      <c r="B27" s="14">
        <f t="shared" si="0"/>
        <v>0.6319444444444441</v>
      </c>
      <c r="C27" s="15" t="str">
        <f>+$F$7</f>
        <v>CS AVH Touraine</v>
      </c>
      <c r="D27" s="13"/>
      <c r="E27" s="13"/>
      <c r="F27" s="15" t="str">
        <f>+$C$10</f>
        <v>DBT Nantes</v>
      </c>
      <c r="G27" s="16"/>
    </row>
    <row r="28" spans="1:7" s="4" customFormat="1" ht="22.5" customHeight="1" thickBot="1">
      <c r="A28" s="13">
        <v>22</v>
      </c>
      <c r="B28" s="14">
        <f t="shared" si="0"/>
        <v>0.6458333333333329</v>
      </c>
      <c r="C28" s="15" t="str">
        <f>+$F$10</f>
        <v>CS AVH Lyon</v>
      </c>
      <c r="D28" s="13"/>
      <c r="E28" s="13"/>
      <c r="F28" s="15" t="str">
        <f>+$C$7</f>
        <v>T Costarmoricain</v>
      </c>
      <c r="G28" s="16"/>
    </row>
    <row r="29" spans="1:7" s="4" customFormat="1" ht="22.5" customHeight="1" thickBot="1">
      <c r="A29" s="13">
        <v>23</v>
      </c>
      <c r="B29" s="14">
        <f t="shared" si="0"/>
        <v>0.6597222222222218</v>
      </c>
      <c r="C29" s="15" t="str">
        <f>+$F$8</f>
        <v>Mulhouse TC</v>
      </c>
      <c r="D29" s="13"/>
      <c r="E29" s="13"/>
      <c r="F29" s="15" t="str">
        <f>+$C$9</f>
        <v>ASSHAV Poitiers</v>
      </c>
      <c r="G29" s="16"/>
    </row>
    <row r="30" spans="1:7" s="4" customFormat="1" ht="22.5" customHeight="1" thickBot="1">
      <c r="A30" s="13">
        <v>24</v>
      </c>
      <c r="B30" s="14">
        <f t="shared" si="0"/>
        <v>0.6736111111111106</v>
      </c>
      <c r="C30" s="15" t="str">
        <f>+$F$7</f>
        <v>CS AVH Touraine</v>
      </c>
      <c r="D30" s="13"/>
      <c r="E30" s="13"/>
      <c r="F30" s="15" t="str">
        <f>+$C$8</f>
        <v>ANICES Nice</v>
      </c>
      <c r="G30" s="16"/>
    </row>
    <row r="31" spans="1:7" s="4" customFormat="1" ht="22.5" customHeight="1" thickBot="1">
      <c r="A31" s="13">
        <v>25</v>
      </c>
      <c r="B31" s="14">
        <f t="shared" si="0"/>
        <v>0.6874999999999994</v>
      </c>
      <c r="C31" s="15" t="str">
        <f>+$F$9</f>
        <v>CAH Clermont-Fd</v>
      </c>
      <c r="D31" s="13"/>
      <c r="E31" s="13"/>
      <c r="F31" s="15" t="str">
        <f>+$C$10</f>
        <v>DBT Nantes</v>
      </c>
      <c r="G31" s="16"/>
    </row>
    <row r="32" spans="1:7" s="4" customFormat="1" ht="22.5" customHeight="1" thickBot="1">
      <c r="A32" s="13">
        <v>26</v>
      </c>
      <c r="B32" s="14">
        <f t="shared" si="0"/>
        <v>0.7013888888888883</v>
      </c>
      <c r="C32" s="15" t="str">
        <f>+$F$10</f>
        <v>CS AVH Lyon</v>
      </c>
      <c r="D32" s="13"/>
      <c r="E32" s="13"/>
      <c r="F32" s="15" t="str">
        <f>+$C$9</f>
        <v>ASSHAV Poitiers</v>
      </c>
      <c r="G32" s="16"/>
    </row>
    <row r="33" spans="1:7" s="4" customFormat="1" ht="22.5" customHeight="1" thickBot="1">
      <c r="A33" s="13">
        <v>27</v>
      </c>
      <c r="B33" s="14">
        <f t="shared" si="0"/>
        <v>0.7152777777777771</v>
      </c>
      <c r="C33" s="15" t="str">
        <f>+$F$8</f>
        <v>Mulhouse TC</v>
      </c>
      <c r="D33" s="13"/>
      <c r="E33" s="13"/>
      <c r="F33" s="15" t="str">
        <f>+$C$7</f>
        <v>T Costarmoricain</v>
      </c>
      <c r="G33" s="16"/>
    </row>
    <row r="34" spans="1:7" s="4" customFormat="1" ht="22.5" customHeight="1" thickBot="1">
      <c r="A34" s="13">
        <v>28</v>
      </c>
      <c r="B34" s="14">
        <f t="shared" si="0"/>
        <v>0.729166666666666</v>
      </c>
      <c r="C34" s="15" t="str">
        <f>+$F$7</f>
        <v>CS AVH Touraine</v>
      </c>
      <c r="D34" s="13"/>
      <c r="E34" s="13"/>
      <c r="F34" s="15" t="str">
        <f>+$F$9</f>
        <v>CAH Clermont-Fd</v>
      </c>
      <c r="G34" s="16"/>
    </row>
    <row r="35" spans="1:7" ht="15.75">
      <c r="A35" s="11"/>
      <c r="B35" s="11"/>
      <c r="C35" s="12"/>
      <c r="D35" s="11"/>
      <c r="E35" s="11"/>
      <c r="F35" s="12"/>
      <c r="G35" s="12"/>
    </row>
  </sheetData>
  <sheetProtection/>
  <mergeCells count="4">
    <mergeCell ref="D6:E6"/>
    <mergeCell ref="A1:G1"/>
    <mergeCell ref="A2:G2"/>
    <mergeCell ref="A3:G3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A3" sqref="A3:Y3"/>
    </sheetView>
  </sheetViews>
  <sheetFormatPr defaultColWidth="11.421875" defaultRowHeight="12.75"/>
  <cols>
    <col min="1" max="1" width="4.00390625" style="7" customWidth="1"/>
    <col min="2" max="25" width="5.7109375" style="7" customWidth="1"/>
    <col min="26" max="16384" width="11.421875" style="7" customWidth="1"/>
  </cols>
  <sheetData>
    <row r="1" spans="1:25" ht="21.75" customHeight="1">
      <c r="A1" s="113" t="str">
        <f>'planning T1'!A1:G1</f>
        <v>CHALLENGE NATIONAL DE TORBALL ANTHV/UNADEV 2015-2016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4"/>
    </row>
    <row r="2" spans="1:25" ht="21.75" customHeight="1">
      <c r="A2" s="116" t="str">
        <f>'planning T1'!A2:G2</f>
        <v>Niveau 1 féminin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</row>
    <row r="3" spans="1:25" ht="21.75" customHeight="1" thickBot="1">
      <c r="A3" s="119" t="str">
        <f>'planning T1'!A3:G3</f>
        <v>Premier tour : Mulhouse TC, le 20/02/2016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ht="16.5" thickBot="1"/>
    <row r="5" spans="2:25" s="10" customFormat="1" ht="30" customHeight="1" thickBot="1">
      <c r="B5" s="122" t="str">
        <f>'planning T1'!C7</f>
        <v>T Costarmoricain</v>
      </c>
      <c r="C5" s="122"/>
      <c r="D5" s="122"/>
      <c r="E5" s="122" t="str">
        <f>'planning T1'!C8</f>
        <v>ANICES Nice</v>
      </c>
      <c r="F5" s="122"/>
      <c r="G5" s="122"/>
      <c r="H5" s="122" t="str">
        <f>'planning T1'!C9</f>
        <v>ASSHAV Poitiers</v>
      </c>
      <c r="I5" s="122"/>
      <c r="J5" s="122"/>
      <c r="K5" s="122" t="str">
        <f>'planning T1'!C10</f>
        <v>DBT Nantes</v>
      </c>
      <c r="L5" s="122"/>
      <c r="M5" s="122"/>
      <c r="N5" s="122" t="str">
        <f>'planning T1'!F10</f>
        <v>CS AVH Lyon</v>
      </c>
      <c r="O5" s="122"/>
      <c r="P5" s="122"/>
      <c r="Q5" s="122" t="str">
        <f>'planning T1'!F9</f>
        <v>CAH Clermont-Fd</v>
      </c>
      <c r="R5" s="122"/>
      <c r="S5" s="122"/>
      <c r="T5" s="122" t="str">
        <f>'planning T1'!F8</f>
        <v>Mulhouse TC</v>
      </c>
      <c r="U5" s="122"/>
      <c r="V5" s="122"/>
      <c r="W5" s="122" t="str">
        <f>'planning T1'!F7</f>
        <v>CS AVH Touraine</v>
      </c>
      <c r="X5" s="122"/>
      <c r="Y5" s="122"/>
    </row>
    <row r="6" spans="2:25" s="20" customFormat="1" ht="15.75" thickBot="1">
      <c r="B6" s="21" t="s">
        <v>5</v>
      </c>
      <c r="C6" s="21" t="s">
        <v>6</v>
      </c>
      <c r="D6" s="21" t="s">
        <v>7</v>
      </c>
      <c r="E6" s="21" t="s">
        <v>5</v>
      </c>
      <c r="F6" s="21" t="s">
        <v>6</v>
      </c>
      <c r="G6" s="21" t="s">
        <v>7</v>
      </c>
      <c r="H6" s="21" t="s">
        <v>5</v>
      </c>
      <c r="I6" s="21" t="s">
        <v>6</v>
      </c>
      <c r="J6" s="21" t="s">
        <v>7</v>
      </c>
      <c r="K6" s="21" t="s">
        <v>5</v>
      </c>
      <c r="L6" s="21" t="s">
        <v>6</v>
      </c>
      <c r="M6" s="21" t="s">
        <v>7</v>
      </c>
      <c r="N6" s="21" t="s">
        <v>5</v>
      </c>
      <c r="O6" s="21" t="s">
        <v>6</v>
      </c>
      <c r="P6" s="21" t="s">
        <v>7</v>
      </c>
      <c r="Q6" s="21" t="s">
        <v>5</v>
      </c>
      <c r="R6" s="21" t="s">
        <v>6</v>
      </c>
      <c r="S6" s="21" t="s">
        <v>7</v>
      </c>
      <c r="T6" s="21" t="s">
        <v>5</v>
      </c>
      <c r="U6" s="21" t="s">
        <v>6</v>
      </c>
      <c r="V6" s="21" t="s">
        <v>7</v>
      </c>
      <c r="W6" s="21" t="s">
        <v>5</v>
      </c>
      <c r="X6" s="21" t="s">
        <v>6</v>
      </c>
      <c r="Y6" s="21" t="s">
        <v>7</v>
      </c>
    </row>
    <row r="7" spans="1:25" s="25" customFormat="1" ht="15.75" thickBot="1">
      <c r="A7" s="24">
        <v>1</v>
      </c>
      <c r="B7" s="24">
        <f>IF(ISBLANK('planning T1'!D7),"",('planning T1'!D7))</f>
      </c>
      <c r="C7" s="24">
        <f>IF(ISBLANK('planning T1'!E7),"",('planning T1'!E7))</f>
      </c>
      <c r="D7" s="24">
        <f aca="true" t="shared" si="0" ref="D7:D13">IF(B7="","",IF(B7&gt;C7,2,1)*IF(B7&lt;C7,0,1))</f>
      </c>
      <c r="E7" s="24">
        <f>IF(ISBLANK('planning T1'!D8),"",('planning T1'!D8))</f>
      </c>
      <c r="F7" s="24">
        <f>IF(ISBLANK('planning T1'!E8),"",('planning T1'!E8))</f>
      </c>
      <c r="G7" s="24">
        <f aca="true" t="shared" si="1" ref="G7:G13">IF(E7="","",IF(E7&gt;F7,2,1)*IF(E7&lt;F7,0,1))</f>
      </c>
      <c r="H7" s="24">
        <f>IF(ISBLANK('planning T1'!D9),"",('planning T1'!D9))</f>
      </c>
      <c r="I7" s="24">
        <f>IF(ISBLANK('planning T1'!E9),"",('planning T1'!E9))</f>
      </c>
      <c r="J7" s="24">
        <f aca="true" t="shared" si="2" ref="J7:J13">IF(H7="","",IF(H7&gt;I7,2,1)*IF(H7&lt;I7,0,1))</f>
      </c>
      <c r="K7" s="24">
        <f>IF(ISBLANK('planning T1'!D10),"",('planning T1'!D10))</f>
      </c>
      <c r="L7" s="24">
        <f>IF(ISBLANK('planning T1'!E10),"",('planning T1'!E10))</f>
      </c>
      <c r="M7" s="24">
        <f aca="true" t="shared" si="3" ref="M7:M13">IF(K7="","",IF(K7&gt;L7,2,1)*IF(K7&lt;L7,0,1))</f>
      </c>
      <c r="N7" s="24">
        <f>IF(ISBLANK('planning T1'!E10),"",('planning T1'!E10))</f>
      </c>
      <c r="O7" s="24">
        <f>IF(ISBLANK('planning T1'!D10),"",('planning T1'!D10))</f>
      </c>
      <c r="P7" s="24">
        <f aca="true" t="shared" si="4" ref="P7:P13">IF(N7="","",IF(N7&gt;O7,2,1)*IF(N7&lt;O7,0,1))</f>
      </c>
      <c r="Q7" s="24">
        <f>IF(ISBLANK('planning T1'!E9),"",('planning T1'!E9))</f>
      </c>
      <c r="R7" s="24">
        <f>IF(ISBLANK('planning T1'!D9),"",('planning T1'!D9))</f>
      </c>
      <c r="S7" s="24">
        <f aca="true" t="shared" si="5" ref="S7:S13">IF(Q7="","",IF(Q7&gt;R7,2,1)*IF(Q7&lt;R7,0,1))</f>
      </c>
      <c r="T7" s="24">
        <f>IF(ISBLANK('planning T1'!E8),"",('planning T1'!E8))</f>
      </c>
      <c r="U7" s="24">
        <f>IF(ISBLANK('planning T1'!D8),"",('planning T1'!D8))</f>
      </c>
      <c r="V7" s="24">
        <f aca="true" t="shared" si="6" ref="V7:V13">IF(T7="","",IF(T7&gt;U7,2,1)*IF(T7&lt;U7,0,1))</f>
      </c>
      <c r="W7" s="24">
        <f>IF(ISBLANK('planning T1'!E7),"",('planning T1'!E7))</f>
      </c>
      <c r="X7" s="24">
        <f>IF(ISBLANK('planning T1'!D7),"",('planning T1'!D7))</f>
      </c>
      <c r="Y7" s="24">
        <f aca="true" t="shared" si="7" ref="Y7:Y13">IF(W7="","",IF(W7&gt;X7,2,1)*IF(W7&lt;X7,0,1))</f>
      </c>
    </row>
    <row r="8" spans="1:25" s="25" customFormat="1" ht="15.75" thickBot="1">
      <c r="A8" s="24">
        <v>2</v>
      </c>
      <c r="B8" s="24">
        <f>IF(ISBLANK('planning T1'!D11),"",('planning T1'!D11))</f>
      </c>
      <c r="C8" s="24">
        <f>IF(ISBLANK('planning T1'!E11),"",('planning T1'!E11))</f>
      </c>
      <c r="D8" s="24">
        <f t="shared" si="0"/>
      </c>
      <c r="E8" s="24">
        <f>IF(ISBLANK('planning T1'!E11),"",('planning T1'!E11))</f>
      </c>
      <c r="F8" s="24">
        <f>IF(ISBLANK('planning T1'!D11),"",('planning T1'!D11))</f>
      </c>
      <c r="G8" s="24">
        <f t="shared" si="1"/>
      </c>
      <c r="H8" s="24">
        <f>IF(ISBLANK('planning T1'!D12),"",('planning T1'!D12))</f>
      </c>
      <c r="I8" s="24">
        <f>IF(ISBLANK('planning T1'!E12),"",('planning T1'!E12))</f>
      </c>
      <c r="J8" s="24">
        <f t="shared" si="2"/>
      </c>
      <c r="K8" s="24">
        <f>IF(ISBLANK('planning T1'!D13),"",('planning T1'!D13))</f>
      </c>
      <c r="L8" s="24">
        <f>IF(ISBLANK('planning T1'!E13),"",('planning T1'!E13))</f>
      </c>
      <c r="M8" s="24">
        <f t="shared" si="3"/>
      </c>
      <c r="N8" s="24">
        <f>IF(ISBLANK('planning T1'!D14),"",('planning T1'!D14))</f>
      </c>
      <c r="O8" s="24">
        <f>IF(ISBLANK('planning T1'!E14),"",('planning T1'!E14))</f>
      </c>
      <c r="P8" s="24">
        <f t="shared" si="4"/>
      </c>
      <c r="Q8" s="24">
        <f>IF(ISBLANK('planning T1'!E14),"",('planning T1'!E14))</f>
      </c>
      <c r="R8" s="24">
        <f>IF(ISBLANK('planning T1'!D14),"",('planning T1'!D14))</f>
      </c>
      <c r="S8" s="24">
        <f t="shared" si="5"/>
      </c>
      <c r="T8" s="24">
        <f>IF(ISBLANK('planning T1'!E13),"",('planning T1'!E13))</f>
      </c>
      <c r="U8" s="24">
        <f>IF(ISBLANK('planning T1'!D13),"",('planning T1'!D13))</f>
      </c>
      <c r="V8" s="24">
        <f t="shared" si="6"/>
      </c>
      <c r="W8" s="24">
        <f>IF(ISBLANK('planning T1'!E12),"",('planning T1'!E12))</f>
      </c>
      <c r="X8" s="24">
        <f>IF(ISBLANK('planning T1'!D12),"",('planning T1'!D12))</f>
      </c>
      <c r="Y8" s="24">
        <f t="shared" si="7"/>
      </c>
    </row>
    <row r="9" spans="1:25" s="25" customFormat="1" ht="15.75" thickBot="1">
      <c r="A9" s="24">
        <v>3</v>
      </c>
      <c r="B9" s="24">
        <f>IF(ISBLANK('planning T1'!D16),"",('planning T1'!D16))</f>
      </c>
      <c r="C9" s="24">
        <f>IF(ISBLANK('planning T1'!E16),"",('planning T1'!E16))</f>
      </c>
      <c r="D9" s="24">
        <f t="shared" si="0"/>
      </c>
      <c r="E9" s="24">
        <f>IF(ISBLANK('planning T1'!D15),"",('planning T1'!D15))</f>
      </c>
      <c r="F9" s="24">
        <f>IF(ISBLANK('planning T1'!E15),"",('planning T1'!E15))</f>
      </c>
      <c r="G9" s="24">
        <f t="shared" si="1"/>
      </c>
      <c r="H9" s="24">
        <f>IF(ISBLANK('planning T1'!E15),"",('planning T1'!E15))</f>
      </c>
      <c r="I9" s="24">
        <f>IF(ISBLANK('planning T1'!D15),"",('planning T1'!D15))</f>
      </c>
      <c r="J9" s="24">
        <f t="shared" si="2"/>
      </c>
      <c r="K9" s="24">
        <f>IF(ISBLANK('planning T1'!E16),"",('planning T1'!E16))</f>
      </c>
      <c r="L9" s="24">
        <f>IF(ISBLANK('planning T1'!D16),"",('planning T1'!D16))</f>
      </c>
      <c r="M9" s="24">
        <f t="shared" si="3"/>
      </c>
      <c r="N9" s="24">
        <f>IF(ISBLANK('planning T1'!D17),"",('planning T1'!D17))</f>
      </c>
      <c r="O9" s="24">
        <f>IF(ISBLANK('planning T1'!E17),"",('planning T1'!E17))</f>
      </c>
      <c r="P9" s="24">
        <f t="shared" si="4"/>
      </c>
      <c r="Q9" s="24">
        <f>IF(ISBLANK('planning T1'!D18),"",('planning T1'!D18))</f>
      </c>
      <c r="R9" s="24">
        <f>IF(ISBLANK('planning T1'!E18),"",('planning T1'!E18))</f>
      </c>
      <c r="S9" s="24">
        <f t="shared" si="5"/>
      </c>
      <c r="T9" s="24">
        <f>IF(ISBLANK('planning T1'!E18),"",('planning T1'!E18))</f>
      </c>
      <c r="U9" s="24">
        <f>IF(ISBLANK('planning T1'!D18),"",('planning T1'!D18))</f>
      </c>
      <c r="V9" s="24">
        <f t="shared" si="6"/>
      </c>
      <c r="W9" s="24">
        <f>IF(ISBLANK('planning T1'!E17),"",('planning T1'!E17))</f>
      </c>
      <c r="X9" s="24">
        <f>IF(ISBLANK('planning T1'!D17),"",('planning T1'!D17))</f>
      </c>
      <c r="Y9" s="24">
        <f t="shared" si="7"/>
      </c>
    </row>
    <row r="10" spans="1:25" s="25" customFormat="1" ht="15.75" thickBot="1">
      <c r="A10" s="24">
        <v>4</v>
      </c>
      <c r="B10" s="24">
        <f>IF(ISBLANK('planning T1'!D21),"",('planning T1'!D21))</f>
      </c>
      <c r="C10" s="24">
        <f>IF(ISBLANK('planning T1'!E21),"",('planning T1'!E21))</f>
      </c>
      <c r="D10" s="24">
        <f t="shared" si="0"/>
      </c>
      <c r="E10" s="24">
        <f>IF(ISBLANK('planning T1'!D20),"",('planning T1'!D20))</f>
      </c>
      <c r="F10" s="24">
        <f>IF(ISBLANK('planning T1'!E20),"",('planning T1'!E20))</f>
      </c>
      <c r="G10" s="24">
        <f t="shared" si="1"/>
      </c>
      <c r="H10" s="24">
        <f>IF(ISBLANK('planning T1'!D19),"",('planning T1'!D19))</f>
      </c>
      <c r="I10" s="24">
        <f>IF(ISBLANK('planning T1'!E19),"",('planning T1'!E19))</f>
      </c>
      <c r="J10" s="24">
        <f t="shared" si="2"/>
      </c>
      <c r="K10" s="24">
        <f>IF(ISBLANK('planning T1'!E19),"",('planning T1'!E19))</f>
      </c>
      <c r="L10" s="24">
        <f>IF(ISBLANK('planning T1'!D19),"",('planning T1'!D19))</f>
      </c>
      <c r="M10" s="24">
        <f t="shared" si="3"/>
      </c>
      <c r="N10" s="24">
        <f>IF(ISBLANK('planning T1'!E20),"",('planning T1'!E20))</f>
      </c>
      <c r="O10" s="24">
        <f>IF(ISBLANK('planning T1'!D20),"",('planning T1'!D20))</f>
      </c>
      <c r="P10" s="24">
        <f t="shared" si="4"/>
      </c>
      <c r="Q10" s="24">
        <f>IF(ISBLANK('planning T1'!E21),"",('planning T1'!E21))</f>
      </c>
      <c r="R10" s="24">
        <f>IF(ISBLANK('planning T1'!D21),"",('planning T1'!D21))</f>
      </c>
      <c r="S10" s="24">
        <f t="shared" si="5"/>
      </c>
      <c r="T10" s="24">
        <f>IF(ISBLANK('planning T1'!D22),"",('planning T1'!D22))</f>
      </c>
      <c r="U10" s="24">
        <f>IF(ISBLANK('planning T1'!E22),"",('planning T1'!E22))</f>
      </c>
      <c r="V10" s="24">
        <f t="shared" si="6"/>
      </c>
      <c r="W10" s="24">
        <f>IF(ISBLANK('planning T1'!E22),"",('planning T1'!E22))</f>
      </c>
      <c r="X10" s="24">
        <f>IF(ISBLANK('planning T1'!D22),"",('planning T1'!D22))</f>
      </c>
      <c r="Y10" s="24">
        <f t="shared" si="7"/>
      </c>
    </row>
    <row r="11" spans="1:25" s="25" customFormat="1" ht="15.75" thickBot="1">
      <c r="A11" s="24">
        <v>5</v>
      </c>
      <c r="B11" s="24">
        <f>IF(ISBLANK('planning T1'!E24),"",('planning T1'!E24))</f>
      </c>
      <c r="C11" s="24">
        <f>IF(ISBLANK('planning T1'!D24),"",('planning T1'!D24))</f>
      </c>
      <c r="D11" s="24">
        <f t="shared" si="0"/>
      </c>
      <c r="E11" s="24">
        <f>IF(ISBLANK('planning T1'!E23),"",('planning T1'!E23))</f>
      </c>
      <c r="F11" s="24">
        <f>IF(ISBLANK('planning T1'!D23),"",('planning T1'!D23))</f>
      </c>
      <c r="G11" s="24">
        <f t="shared" si="1"/>
      </c>
      <c r="H11" s="24">
        <f>IF(ISBLANK('planning T1'!D24),"",('planning T1'!D24))</f>
      </c>
      <c r="I11" s="24">
        <f>IF(ISBLANK('planning T1'!E24),"",('planning T1'!E24))</f>
      </c>
      <c r="J11" s="24">
        <f t="shared" si="2"/>
      </c>
      <c r="K11" s="24">
        <f>IF(ISBLANK('planning T1'!D23),"",('planning T1'!D23))</f>
      </c>
      <c r="L11" s="24">
        <f>IF(ISBLANK('planning T1'!E23),"",('planning T1'!E23))</f>
      </c>
      <c r="M11" s="24">
        <f t="shared" si="3"/>
      </c>
      <c r="N11" s="24">
        <f>IF(ISBLANK('planning T1'!E25),"",('planning T1'!E25))</f>
      </c>
      <c r="O11" s="24">
        <f>IF(ISBLANK('planning T1'!D25),"",('planning T1'!D25))</f>
      </c>
      <c r="P11" s="24">
        <f t="shared" si="4"/>
      </c>
      <c r="Q11" s="24">
        <f>IF(ISBLANK('planning T1'!D26),"",('planning T1'!D26))</f>
      </c>
      <c r="R11" s="24">
        <f>IF(ISBLANK('planning T1'!E26),"",('planning T1'!E26))</f>
      </c>
      <c r="S11" s="24">
        <f t="shared" si="5"/>
      </c>
      <c r="T11" s="24">
        <f>IF(ISBLANK('planning T1'!D25),"",('planning T1'!D25))</f>
      </c>
      <c r="U11" s="24">
        <f>IF(ISBLANK('planning T1'!E25),"",('planning T1'!E25))</f>
      </c>
      <c r="V11" s="24">
        <f t="shared" si="6"/>
      </c>
      <c r="W11" s="24">
        <f>IF(ISBLANK('planning T1'!D27),"",('planning T1'!D27))</f>
      </c>
      <c r="X11" s="24">
        <f>IF(ISBLANK('planning T1'!E27),"",('planning T1'!E27))</f>
      </c>
      <c r="Y11" s="24">
        <f t="shared" si="7"/>
      </c>
    </row>
    <row r="12" spans="1:25" s="25" customFormat="1" ht="15.75" thickBot="1">
      <c r="A12" s="24">
        <v>6</v>
      </c>
      <c r="B12" s="24">
        <f>IF(ISBLANK('planning T1'!E28),"",('planning T1'!E28))</f>
      </c>
      <c r="C12" s="24">
        <f>IF(ISBLANK('planning T1'!D28),"",('planning T1'!D28))</f>
      </c>
      <c r="D12" s="24">
        <f t="shared" si="0"/>
      </c>
      <c r="E12" s="24">
        <f>IF(ISBLANK('planning T1'!E26),"",('planning T1'!E26))</f>
      </c>
      <c r="F12" s="24">
        <f>IF(ISBLANK('planning T1'!D26),"",('planning T1'!D26))</f>
      </c>
      <c r="G12" s="24">
        <f t="shared" si="1"/>
      </c>
      <c r="H12" s="24">
        <f>IF(ISBLANK('planning T1'!E29),"",('planning T1'!E29))</f>
      </c>
      <c r="I12" s="24">
        <f>IF(ISBLANK('planning T1'!D29),"",('planning T1'!D29))</f>
      </c>
      <c r="J12" s="24">
        <f t="shared" si="2"/>
      </c>
      <c r="K12" s="24">
        <f>IF(ISBLANK('planning T1'!E27),"",('planning T1'!E27))</f>
      </c>
      <c r="L12" s="24">
        <f>IF(ISBLANK('planning T1'!D27),"",('planning T1'!D27))</f>
      </c>
      <c r="M12" s="24">
        <f t="shared" si="3"/>
      </c>
      <c r="N12" s="24">
        <f>IF(ISBLANK('planning T1'!D28),"",('planning T1'!D28))</f>
      </c>
      <c r="O12" s="24">
        <f>IF(ISBLANK('planning T1'!E28),"",('planning T1'!E28))</f>
      </c>
      <c r="P12" s="24">
        <f t="shared" si="4"/>
      </c>
      <c r="Q12" s="24">
        <f>IF(ISBLANK('planning T1'!D31),"",('planning T1'!D31))</f>
      </c>
      <c r="R12" s="24">
        <f>IF(ISBLANK('planning T1'!E31),"",('planning T1'!E31))</f>
      </c>
      <c r="S12" s="24">
        <f t="shared" si="5"/>
      </c>
      <c r="T12" s="24">
        <f>IF(ISBLANK('planning T1'!D29),"",('planning T1'!D29))</f>
      </c>
      <c r="U12" s="24">
        <f>IF(ISBLANK('planning T1'!E29),"",('planning T1'!E29))</f>
      </c>
      <c r="V12" s="24">
        <f t="shared" si="6"/>
      </c>
      <c r="W12" s="24">
        <f>IF(ISBLANK('planning T1'!D30),"",('planning T1'!D30))</f>
      </c>
      <c r="X12" s="24">
        <f>IF(ISBLANK('planning T1'!E30),"",('planning T1'!E30))</f>
      </c>
      <c r="Y12" s="24">
        <f t="shared" si="7"/>
      </c>
    </row>
    <row r="13" spans="1:25" s="25" customFormat="1" ht="15.75" thickBot="1">
      <c r="A13" s="24">
        <v>7</v>
      </c>
      <c r="B13" s="24">
        <f>IF(ISBLANK('planning T1'!E33),"",('planning T1'!E33))</f>
      </c>
      <c r="C13" s="24">
        <f>IF(ISBLANK('planning T1'!D33),"",('planning T1'!D33))</f>
      </c>
      <c r="D13" s="24">
        <f t="shared" si="0"/>
      </c>
      <c r="E13" s="24">
        <f>IF(ISBLANK('planning T1'!E30),"",('planning T1'!E30))</f>
      </c>
      <c r="F13" s="24">
        <f>IF(ISBLANK('planning T1'!D30),"",('planning T1'!D30))</f>
      </c>
      <c r="G13" s="24">
        <f t="shared" si="1"/>
      </c>
      <c r="H13" s="24">
        <f>IF(ISBLANK('planning T1'!E32),"",('planning T1'!E32))</f>
      </c>
      <c r="I13" s="24">
        <f>IF(ISBLANK('planning T1'!D32),"",('planning T1'!D32))</f>
      </c>
      <c r="J13" s="24">
        <f t="shared" si="2"/>
      </c>
      <c r="K13" s="24">
        <f>IF(ISBLANK('planning T1'!E31),"",('planning T1'!E31))</f>
      </c>
      <c r="L13" s="24">
        <f>IF(ISBLANK('planning T1'!D31),"",('planning T1'!D31))</f>
      </c>
      <c r="M13" s="24">
        <f t="shared" si="3"/>
      </c>
      <c r="N13" s="24">
        <f>IF(ISBLANK('planning T1'!D32),"",('planning T1'!D32))</f>
      </c>
      <c r="O13" s="24">
        <f>IF(ISBLANK('planning T1'!E32),"",('planning T1'!E32))</f>
      </c>
      <c r="P13" s="24">
        <f t="shared" si="4"/>
      </c>
      <c r="Q13" s="24">
        <f>IF(ISBLANK('planning T1'!E34),"",('planning T1'!E34))</f>
      </c>
      <c r="R13" s="24">
        <f>IF(ISBLANK('planning T1'!D34),"",('planning T1'!D34))</f>
      </c>
      <c r="S13" s="24">
        <f t="shared" si="5"/>
      </c>
      <c r="T13" s="24">
        <f>IF(ISBLANK('planning T1'!D33),"",('planning T1'!D33))</f>
      </c>
      <c r="U13" s="24">
        <f>IF(ISBLANK('planning T1'!E33),"",('planning T1'!E33))</f>
      </c>
      <c r="V13" s="24">
        <f t="shared" si="6"/>
      </c>
      <c r="W13" s="24">
        <f>IF(ISBLANK('planning T1'!D34),"",('planning T1'!D34))</f>
      </c>
      <c r="X13" s="24">
        <f>IF(ISBLANK('planning T1'!E34),"",('planning T1'!E34))</f>
      </c>
      <c r="Y13" s="24">
        <f t="shared" si="7"/>
      </c>
    </row>
    <row r="14" s="20" customFormat="1" ht="49.5" customHeight="1" thickBot="1"/>
    <row r="15" spans="2:25" s="20" customFormat="1" ht="15.75" thickBot="1">
      <c r="B15" s="21" t="s">
        <v>5</v>
      </c>
      <c r="C15" s="21" t="s">
        <v>6</v>
      </c>
      <c r="D15" s="21" t="s">
        <v>7</v>
      </c>
      <c r="E15" s="21" t="s">
        <v>5</v>
      </c>
      <c r="F15" s="21" t="s">
        <v>6</v>
      </c>
      <c r="G15" s="21" t="s">
        <v>7</v>
      </c>
      <c r="H15" s="21" t="s">
        <v>5</v>
      </c>
      <c r="I15" s="21" t="s">
        <v>6</v>
      </c>
      <c r="J15" s="21" t="s">
        <v>7</v>
      </c>
      <c r="K15" s="21" t="s">
        <v>5</v>
      </c>
      <c r="L15" s="21" t="s">
        <v>6</v>
      </c>
      <c r="M15" s="21" t="s">
        <v>7</v>
      </c>
      <c r="N15" s="21" t="s">
        <v>5</v>
      </c>
      <c r="O15" s="21" t="s">
        <v>6</v>
      </c>
      <c r="P15" s="21" t="s">
        <v>7</v>
      </c>
      <c r="Q15" s="21" t="s">
        <v>5</v>
      </c>
      <c r="R15" s="21" t="s">
        <v>6</v>
      </c>
      <c r="S15" s="21" t="s">
        <v>7</v>
      </c>
      <c r="T15" s="21" t="s">
        <v>5</v>
      </c>
      <c r="U15" s="21" t="s">
        <v>6</v>
      </c>
      <c r="V15" s="21" t="s">
        <v>7</v>
      </c>
      <c r="W15" s="21" t="s">
        <v>5</v>
      </c>
      <c r="X15" s="21" t="s">
        <v>6</v>
      </c>
      <c r="Y15" s="21" t="s">
        <v>7</v>
      </c>
    </row>
    <row r="16" spans="2:25" s="20" customFormat="1" ht="15.75" thickBot="1">
      <c r="B16" s="22">
        <f aca="true" t="shared" si="8" ref="B16:Y16">IF(B7="","",SUM(B7:B13))</f>
      </c>
      <c r="C16" s="22">
        <f t="shared" si="8"/>
      </c>
      <c r="D16" s="22">
        <f t="shared" si="8"/>
      </c>
      <c r="E16" s="22">
        <f t="shared" si="8"/>
      </c>
      <c r="F16" s="22">
        <f t="shared" si="8"/>
      </c>
      <c r="G16" s="22">
        <f t="shared" si="8"/>
      </c>
      <c r="H16" s="22">
        <f t="shared" si="8"/>
      </c>
      <c r="I16" s="22">
        <f t="shared" si="8"/>
      </c>
      <c r="J16" s="22">
        <f t="shared" si="8"/>
      </c>
      <c r="K16" s="22">
        <f t="shared" si="8"/>
      </c>
      <c r="L16" s="22">
        <f t="shared" si="8"/>
      </c>
      <c r="M16" s="22">
        <f t="shared" si="8"/>
      </c>
      <c r="N16" s="22">
        <f t="shared" si="8"/>
      </c>
      <c r="O16" s="22">
        <f t="shared" si="8"/>
      </c>
      <c r="P16" s="22">
        <f t="shared" si="8"/>
      </c>
      <c r="Q16" s="22">
        <f t="shared" si="8"/>
      </c>
      <c r="R16" s="22">
        <f t="shared" si="8"/>
      </c>
      <c r="S16" s="22">
        <f t="shared" si="8"/>
      </c>
      <c r="T16" s="22">
        <f t="shared" si="8"/>
      </c>
      <c r="U16" s="22">
        <f t="shared" si="8"/>
      </c>
      <c r="V16" s="22">
        <f t="shared" si="8"/>
      </c>
      <c r="W16" s="22">
        <f t="shared" si="8"/>
      </c>
      <c r="X16" s="22">
        <f t="shared" si="8"/>
      </c>
      <c r="Y16" s="22">
        <f t="shared" si="8"/>
      </c>
    </row>
    <row r="17" spans="2:25" s="20" customFormat="1" ht="15.75" thickBot="1">
      <c r="B17" s="22">
        <f>IF(B16="","",B16-C16)</f>
      </c>
      <c r="C17" s="22">
        <f>IF(C16="","",B16/C16)</f>
      </c>
      <c r="D17" s="22"/>
      <c r="E17" s="22">
        <f>IF(E16="","",E16-F16)</f>
      </c>
      <c r="F17" s="22">
        <f>IF(F16="","",E16/F16)</f>
      </c>
      <c r="G17" s="22"/>
      <c r="H17" s="22">
        <f>IF(H16="","",H16-I16)</f>
      </c>
      <c r="I17" s="22">
        <f>IF(I16="","",H16/I16)</f>
      </c>
      <c r="J17" s="22"/>
      <c r="K17" s="22">
        <f>IF(K16="","",K16-L16)</f>
      </c>
      <c r="L17" s="22">
        <f>IF(L16="","",K16/L16)</f>
      </c>
      <c r="M17" s="22"/>
      <c r="N17" s="22">
        <f>IF(N16="","",N16-O16)</f>
      </c>
      <c r="O17" s="22">
        <f>IF(O16="","",N16/O16)</f>
      </c>
      <c r="P17" s="22"/>
      <c r="Q17" s="22">
        <f>IF(Q16="","",Q16-R16)</f>
      </c>
      <c r="R17" s="22">
        <f>IF(R16="","",Q16/R16)</f>
      </c>
      <c r="S17" s="22"/>
      <c r="T17" s="22">
        <f>IF(T16="","",T16-U16)</f>
      </c>
      <c r="U17" s="22">
        <f>IF(U16="","",T16/U16)</f>
      </c>
      <c r="V17" s="22"/>
      <c r="W17" s="22">
        <f>IF(W16="","",W16-X16)</f>
      </c>
      <c r="X17" s="22">
        <f>IF(X16="","",W16/X16)</f>
      </c>
      <c r="Y17" s="22"/>
    </row>
    <row r="18" spans="2:25" s="20" customFormat="1" ht="15.75" thickBot="1">
      <c r="B18" s="21" t="s">
        <v>10</v>
      </c>
      <c r="C18" s="23" t="s">
        <v>11</v>
      </c>
      <c r="D18" s="21" t="s">
        <v>12</v>
      </c>
      <c r="E18" s="21" t="s">
        <v>10</v>
      </c>
      <c r="F18" s="23" t="s">
        <v>11</v>
      </c>
      <c r="G18" s="21" t="s">
        <v>12</v>
      </c>
      <c r="H18" s="21" t="s">
        <v>10</v>
      </c>
      <c r="I18" s="23" t="s">
        <v>11</v>
      </c>
      <c r="J18" s="21" t="s">
        <v>12</v>
      </c>
      <c r="K18" s="21" t="s">
        <v>10</v>
      </c>
      <c r="L18" s="23" t="s">
        <v>11</v>
      </c>
      <c r="M18" s="21" t="s">
        <v>12</v>
      </c>
      <c r="N18" s="21" t="s">
        <v>10</v>
      </c>
      <c r="O18" s="23" t="s">
        <v>11</v>
      </c>
      <c r="P18" s="21" t="s">
        <v>12</v>
      </c>
      <c r="Q18" s="21" t="s">
        <v>10</v>
      </c>
      <c r="R18" s="23" t="s">
        <v>11</v>
      </c>
      <c r="S18" s="21" t="s">
        <v>12</v>
      </c>
      <c r="T18" s="21" t="s">
        <v>10</v>
      </c>
      <c r="U18" s="23" t="s">
        <v>11</v>
      </c>
      <c r="V18" s="21" t="s">
        <v>12</v>
      </c>
      <c r="W18" s="21" t="s">
        <v>10</v>
      </c>
      <c r="X18" s="23" t="s">
        <v>11</v>
      </c>
      <c r="Y18" s="21" t="s">
        <v>12</v>
      </c>
    </row>
    <row r="19" s="20" customFormat="1" ht="15"/>
    <row r="20" s="20" customFormat="1" ht="15"/>
  </sheetData>
  <sheetProtection/>
  <mergeCells count="11">
    <mergeCell ref="T5:V5"/>
    <mergeCell ref="W5:Y5"/>
    <mergeCell ref="B5:D5"/>
    <mergeCell ref="E5:G5"/>
    <mergeCell ref="H5:J5"/>
    <mergeCell ref="K5:M5"/>
    <mergeCell ref="A1:Y1"/>
    <mergeCell ref="A2:Y2"/>
    <mergeCell ref="A3:Y3"/>
    <mergeCell ref="N5:P5"/>
    <mergeCell ref="Q5:S5"/>
  </mergeCells>
  <printOptions/>
  <pageMargins left="0.11811023622047245" right="0.11811023622047245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6" customWidth="1"/>
    <col min="8" max="16384" width="11.421875" style="6" customWidth="1"/>
  </cols>
  <sheetData>
    <row r="1" spans="1:7" ht="21.75" customHeight="1">
      <c r="A1" s="113" t="str">
        <f>'planning T1'!A1:G1</f>
        <v>CHALLENGE NATIONAL DE TORBALL ANTHV/UNADEV 2015-2016</v>
      </c>
      <c r="B1" s="114"/>
      <c r="C1" s="114"/>
      <c r="D1" s="114"/>
      <c r="E1" s="114"/>
      <c r="F1" s="114"/>
      <c r="G1" s="115"/>
    </row>
    <row r="2" spans="1:7" ht="21.75" customHeight="1">
      <c r="A2" s="116" t="str">
        <f>'planning T1'!A2:G2</f>
        <v>Niveau 1 féminin</v>
      </c>
      <c r="B2" s="117"/>
      <c r="C2" s="117"/>
      <c r="D2" s="117"/>
      <c r="E2" s="117"/>
      <c r="F2" s="117"/>
      <c r="G2" s="118"/>
    </row>
    <row r="3" spans="1:7" ht="21.75" customHeight="1" thickBot="1">
      <c r="A3" s="119" t="s">
        <v>37</v>
      </c>
      <c r="B3" s="120"/>
      <c r="C3" s="120"/>
      <c r="D3" s="120"/>
      <c r="E3" s="120"/>
      <c r="F3" s="120"/>
      <c r="G3" s="121"/>
    </row>
    <row r="4" spans="1:4" ht="15.75">
      <c r="A4" s="8"/>
      <c r="B4" s="8"/>
      <c r="C4" s="9"/>
      <c r="D4" s="8"/>
    </row>
    <row r="5" ht="16.5" thickBot="1"/>
    <row r="6" spans="1:7" s="4" customFormat="1" ht="19.5" customHeight="1" thickBot="1">
      <c r="A6" s="26" t="s">
        <v>0</v>
      </c>
      <c r="B6" s="26" t="s">
        <v>1</v>
      </c>
      <c r="C6" s="26" t="s">
        <v>2</v>
      </c>
      <c r="D6" s="129" t="s">
        <v>3</v>
      </c>
      <c r="E6" s="129"/>
      <c r="F6" s="26" t="s">
        <v>2</v>
      </c>
      <c r="G6" s="26" t="s">
        <v>4</v>
      </c>
    </row>
    <row r="7" spans="1:7" s="4" customFormat="1" ht="22.5" customHeight="1" thickBot="1">
      <c r="A7" s="13">
        <v>1</v>
      </c>
      <c r="B7" s="14">
        <v>0.3541666666666667</v>
      </c>
      <c r="C7" s="15" t="str">
        <f>grille8!A46</f>
        <v>ANICES Nice</v>
      </c>
      <c r="D7" s="13"/>
      <c r="E7" s="13"/>
      <c r="F7" s="15" t="str">
        <f>grille8!F46</f>
        <v>DBT Nantes</v>
      </c>
      <c r="G7" s="16" t="s">
        <v>25</v>
      </c>
    </row>
    <row r="8" spans="1:7" s="4" customFormat="1" ht="22.5" customHeight="1" thickBot="1">
      <c r="A8" s="13">
        <v>2</v>
      </c>
      <c r="B8" s="14">
        <f aca="true" t="shared" si="0" ref="B8:B34">B7+"0:20"</f>
        <v>0.3680555555555556</v>
      </c>
      <c r="C8" s="15" t="str">
        <f>grille8!A47</f>
        <v>ASSHAV Poitiers</v>
      </c>
      <c r="D8" s="13"/>
      <c r="E8" s="13"/>
      <c r="F8" s="15" t="str">
        <f>grille8!F47</f>
        <v>CS AVH Lyon</v>
      </c>
      <c r="G8" s="16" t="s">
        <v>26</v>
      </c>
    </row>
    <row r="9" spans="1:7" s="4" customFormat="1" ht="22.5" customHeight="1" thickBot="1">
      <c r="A9" s="13">
        <v>3</v>
      </c>
      <c r="B9" s="14">
        <f t="shared" si="0"/>
        <v>0.3819444444444445</v>
      </c>
      <c r="C9" s="15" t="str">
        <f>grille8!A48</f>
        <v>T Costarmoricain</v>
      </c>
      <c r="D9" s="13"/>
      <c r="E9" s="13"/>
      <c r="F9" s="15" t="str">
        <f>grille8!F48</f>
        <v>Mulhouse TC</v>
      </c>
      <c r="G9" s="16" t="s">
        <v>27</v>
      </c>
    </row>
    <row r="10" spans="1:7" s="4" customFormat="1" ht="22.5" customHeight="1" thickBot="1">
      <c r="A10" s="13">
        <v>4</v>
      </c>
      <c r="B10" s="14">
        <f t="shared" si="0"/>
        <v>0.39583333333333337</v>
      </c>
      <c r="C10" s="15" t="str">
        <f>grille8!A49</f>
        <v>ANICES Nice</v>
      </c>
      <c r="D10" s="13"/>
      <c r="E10" s="13"/>
      <c r="F10" s="15" t="str">
        <f>grille8!F49</f>
        <v>CS AVH Touraine</v>
      </c>
      <c r="G10" s="16" t="s">
        <v>28</v>
      </c>
    </row>
    <row r="11" spans="1:7" s="4" customFormat="1" ht="22.5" customHeight="1" thickBot="1">
      <c r="A11" s="13">
        <v>5</v>
      </c>
      <c r="B11" s="14">
        <f t="shared" si="0"/>
        <v>0.40972222222222227</v>
      </c>
      <c r="C11" s="15" t="str">
        <f>grille8!A50</f>
        <v>DBT Nantes</v>
      </c>
      <c r="D11" s="13"/>
      <c r="E11" s="13"/>
      <c r="F11" s="15" t="str">
        <f>grille8!F50</f>
        <v>CAH Clermont-Fd</v>
      </c>
      <c r="G11" s="16" t="s">
        <v>29</v>
      </c>
    </row>
    <row r="12" spans="1:7" s="4" customFormat="1" ht="22.5" customHeight="1" thickBot="1">
      <c r="A12" s="13">
        <v>6</v>
      </c>
      <c r="B12" s="14">
        <f t="shared" si="0"/>
        <v>0.42361111111111116</v>
      </c>
      <c r="C12" s="15" t="str">
        <f>grille8!A51</f>
        <v>ASSHAV Poitiers</v>
      </c>
      <c r="D12" s="13"/>
      <c r="E12" s="13"/>
      <c r="F12" s="15" t="str">
        <f>grille8!F51</f>
        <v>Mulhouse TC</v>
      </c>
      <c r="G12" s="16" t="s">
        <v>28</v>
      </c>
    </row>
    <row r="13" spans="1:7" s="4" customFormat="1" ht="22.5" customHeight="1" thickBot="1">
      <c r="A13" s="13">
        <v>7</v>
      </c>
      <c r="B13" s="14">
        <f t="shared" si="0"/>
        <v>0.43750000000000006</v>
      </c>
      <c r="C13" s="15" t="str">
        <f>grille8!A52</f>
        <v>T Costarmoricain</v>
      </c>
      <c r="D13" s="13"/>
      <c r="E13" s="13"/>
      <c r="F13" s="15" t="str">
        <f>grille8!F52</f>
        <v>CS AVH Lyon</v>
      </c>
      <c r="G13" s="16" t="s">
        <v>25</v>
      </c>
    </row>
    <row r="14" spans="1:7" s="4" customFormat="1" ht="22.5" customHeight="1" thickBot="1">
      <c r="A14" s="13">
        <v>8</v>
      </c>
      <c r="B14" s="14">
        <f t="shared" si="0"/>
        <v>0.45138888888888895</v>
      </c>
      <c r="C14" s="15" t="str">
        <f>grille8!A53</f>
        <v>DBT Nantes</v>
      </c>
      <c r="D14" s="13"/>
      <c r="E14" s="13"/>
      <c r="F14" s="15" t="str">
        <f>grille8!F53</f>
        <v>CS AVH Touraine</v>
      </c>
      <c r="G14" s="16" t="s">
        <v>28</v>
      </c>
    </row>
    <row r="15" spans="1:7" s="4" customFormat="1" ht="22.5" customHeight="1" thickBot="1">
      <c r="A15" s="13">
        <v>9</v>
      </c>
      <c r="B15" s="14">
        <f t="shared" si="0"/>
        <v>0.46527777777777785</v>
      </c>
      <c r="C15" s="15" t="str">
        <f>grille8!A54</f>
        <v>ANICES Nice</v>
      </c>
      <c r="D15" s="13"/>
      <c r="E15" s="13"/>
      <c r="F15" s="15" t="str">
        <f>grille8!F54</f>
        <v>CAH Clermont-Fd</v>
      </c>
      <c r="G15" s="16" t="s">
        <v>26</v>
      </c>
    </row>
    <row r="16" spans="1:7" s="4" customFormat="1" ht="22.5" customHeight="1" thickBot="1">
      <c r="A16" s="13">
        <v>10</v>
      </c>
      <c r="B16" s="14">
        <f t="shared" si="0"/>
        <v>0.47916666666666674</v>
      </c>
      <c r="C16" s="15" t="str">
        <f>grille8!A55</f>
        <v>T Costarmoricain</v>
      </c>
      <c r="D16" s="13"/>
      <c r="E16" s="13"/>
      <c r="F16" s="15" t="str">
        <f>grille8!F55</f>
        <v>ASSHAV Poitiers</v>
      </c>
      <c r="G16" s="16" t="s">
        <v>27</v>
      </c>
    </row>
    <row r="17" spans="1:7" s="4" customFormat="1" ht="22.5" customHeight="1" thickBot="1">
      <c r="A17" s="13">
        <v>11</v>
      </c>
      <c r="B17" s="14">
        <f t="shared" si="0"/>
        <v>0.49305555555555564</v>
      </c>
      <c r="C17" s="15" t="str">
        <f>grille8!A56</f>
        <v>CS AVH Lyon</v>
      </c>
      <c r="D17" s="13"/>
      <c r="E17" s="13"/>
      <c r="F17" s="15" t="str">
        <f>grille8!F56</f>
        <v>Mulhouse TC</v>
      </c>
      <c r="G17" s="16" t="s">
        <v>29</v>
      </c>
    </row>
    <row r="18" spans="1:7" s="4" customFormat="1" ht="22.5" customHeight="1" thickBot="1">
      <c r="A18" s="13">
        <v>12</v>
      </c>
      <c r="B18" s="14">
        <f t="shared" si="0"/>
        <v>0.5069444444444445</v>
      </c>
      <c r="C18" s="15" t="str">
        <f>grille8!A57</f>
        <v>CAH Clermont-Fd</v>
      </c>
      <c r="D18" s="13"/>
      <c r="E18" s="13"/>
      <c r="F18" s="15" t="str">
        <f>grille8!F57</f>
        <v>CS AVH Touraine</v>
      </c>
      <c r="G18" s="16" t="s">
        <v>26</v>
      </c>
    </row>
    <row r="19" spans="1:7" s="4" customFormat="1" ht="22.5" customHeight="1" thickBot="1">
      <c r="A19" s="13">
        <v>13</v>
      </c>
      <c r="B19" s="14">
        <f t="shared" si="0"/>
        <v>0.5208333333333334</v>
      </c>
      <c r="C19" s="15" t="str">
        <f>grille8!A58</f>
        <v>DBT Nantes</v>
      </c>
      <c r="D19" s="13"/>
      <c r="E19" s="13"/>
      <c r="F19" s="15" t="str">
        <f>grille8!F58</f>
        <v>ASSHAV Poitiers</v>
      </c>
      <c r="G19" s="16" t="s">
        <v>28</v>
      </c>
    </row>
    <row r="20" spans="1:7" s="4" customFormat="1" ht="22.5" customHeight="1" thickBot="1">
      <c r="A20" s="13">
        <v>14</v>
      </c>
      <c r="B20" s="14">
        <f t="shared" si="0"/>
        <v>0.5347222222222222</v>
      </c>
      <c r="C20" s="15" t="str">
        <f>grille8!A59</f>
        <v>CS AVH Lyon</v>
      </c>
      <c r="D20" s="13"/>
      <c r="E20" s="13"/>
      <c r="F20" s="15" t="str">
        <f>grille8!F59</f>
        <v>ANICES Nice</v>
      </c>
      <c r="G20" s="16" t="s">
        <v>29</v>
      </c>
    </row>
    <row r="21" spans="1:7" s="4" customFormat="1" ht="22.5" customHeight="1" thickBot="1">
      <c r="A21" s="13">
        <v>15</v>
      </c>
      <c r="B21" s="14">
        <f t="shared" si="0"/>
        <v>0.548611111111111</v>
      </c>
      <c r="C21" s="15" t="str">
        <f>grille8!A60</f>
        <v>CAH Clermont-Fd</v>
      </c>
      <c r="D21" s="13"/>
      <c r="E21" s="13"/>
      <c r="F21" s="15" t="str">
        <f>grille8!F60</f>
        <v>T Costarmoricain</v>
      </c>
      <c r="G21" s="16" t="s">
        <v>27</v>
      </c>
    </row>
    <row r="22" spans="1:7" s="4" customFormat="1" ht="22.5" customHeight="1" thickBot="1">
      <c r="A22" s="13">
        <v>16</v>
      </c>
      <c r="B22" s="14">
        <f t="shared" si="0"/>
        <v>0.5624999999999999</v>
      </c>
      <c r="C22" s="15" t="str">
        <f>grille8!A61</f>
        <v>CS AVH Touraine</v>
      </c>
      <c r="D22" s="13"/>
      <c r="E22" s="13"/>
      <c r="F22" s="15" t="str">
        <f>grille8!F61</f>
        <v>Mulhouse TC</v>
      </c>
      <c r="G22" s="16" t="s">
        <v>26</v>
      </c>
    </row>
    <row r="23" spans="1:7" s="4" customFormat="1" ht="22.5" customHeight="1" thickBot="1">
      <c r="A23" s="13">
        <v>17</v>
      </c>
      <c r="B23" s="14">
        <f t="shared" si="0"/>
        <v>0.5763888888888887</v>
      </c>
      <c r="C23" s="15" t="str">
        <f>grille8!A62</f>
        <v>ASSHAV Poitiers</v>
      </c>
      <c r="D23" s="13"/>
      <c r="E23" s="13"/>
      <c r="F23" s="15" t="str">
        <f>grille8!F62</f>
        <v>ANICES Nice</v>
      </c>
      <c r="G23" s="16" t="s">
        <v>25</v>
      </c>
    </row>
    <row r="24" spans="1:7" s="4" customFormat="1" ht="22.5" customHeight="1" thickBot="1">
      <c r="A24" s="13">
        <v>18</v>
      </c>
      <c r="B24" s="14">
        <f t="shared" si="0"/>
        <v>0.5902777777777776</v>
      </c>
      <c r="C24" s="15" t="str">
        <f>grille8!A63</f>
        <v>DBT Nantes</v>
      </c>
      <c r="D24" s="13"/>
      <c r="E24" s="13"/>
      <c r="F24" s="15" t="str">
        <f>grille8!F63</f>
        <v>T Costarmoricain</v>
      </c>
      <c r="G24" s="16" t="s">
        <v>25</v>
      </c>
    </row>
    <row r="25" spans="1:7" s="4" customFormat="1" ht="22.5" customHeight="1" thickBot="1">
      <c r="A25" s="13">
        <v>19</v>
      </c>
      <c r="B25" s="14">
        <f t="shared" si="0"/>
        <v>0.6041666666666664</v>
      </c>
      <c r="C25" s="15" t="str">
        <f>grille8!A64</f>
        <v>CS AVH Touraine</v>
      </c>
      <c r="D25" s="13"/>
      <c r="E25" s="13"/>
      <c r="F25" s="15" t="str">
        <f>grille8!F64</f>
        <v>CS AVH Lyon</v>
      </c>
      <c r="G25" s="16" t="s">
        <v>28</v>
      </c>
    </row>
    <row r="26" spans="1:7" s="4" customFormat="1" ht="22.5" customHeight="1" thickBot="1">
      <c r="A26" s="13">
        <v>20</v>
      </c>
      <c r="B26" s="14">
        <f t="shared" si="0"/>
        <v>0.6180555555555552</v>
      </c>
      <c r="C26" s="15" t="str">
        <f>grille8!A65</f>
        <v>Mulhouse TC</v>
      </c>
      <c r="D26" s="13"/>
      <c r="E26" s="13"/>
      <c r="F26" s="15" t="str">
        <f>grille8!F65</f>
        <v>CAH Clermont-Fd</v>
      </c>
      <c r="G26" s="16" t="s">
        <v>29</v>
      </c>
    </row>
    <row r="27" spans="1:7" s="4" customFormat="1" ht="22.5" customHeight="1" thickBot="1">
      <c r="A27" s="13">
        <v>21</v>
      </c>
      <c r="B27" s="14">
        <f t="shared" si="0"/>
        <v>0.6319444444444441</v>
      </c>
      <c r="C27" s="15" t="str">
        <f>grille8!A66</f>
        <v>ANICES Nice</v>
      </c>
      <c r="D27" s="13"/>
      <c r="E27" s="13"/>
      <c r="F27" s="15" t="str">
        <f>grille8!F66</f>
        <v>T Costarmoricain</v>
      </c>
      <c r="G27" s="16" t="s">
        <v>27</v>
      </c>
    </row>
    <row r="28" spans="1:7" s="4" customFormat="1" ht="22.5" customHeight="1" thickBot="1">
      <c r="A28" s="13">
        <v>22</v>
      </c>
      <c r="B28" s="14">
        <f t="shared" si="0"/>
        <v>0.6458333333333329</v>
      </c>
      <c r="C28" s="15" t="str">
        <f>grille8!A67</f>
        <v>CS AVH Touraine</v>
      </c>
      <c r="D28" s="13"/>
      <c r="E28" s="13"/>
      <c r="F28" s="15" t="str">
        <f>grille8!F67</f>
        <v>ASSHAV Poitiers</v>
      </c>
      <c r="G28" s="16" t="s">
        <v>25</v>
      </c>
    </row>
    <row r="29" spans="1:7" s="4" customFormat="1" ht="22.5" customHeight="1" thickBot="1">
      <c r="A29" s="13">
        <v>23</v>
      </c>
      <c r="B29" s="14">
        <f t="shared" si="0"/>
        <v>0.6597222222222218</v>
      </c>
      <c r="C29" s="15" t="str">
        <f>grille8!A68</f>
        <v>Mulhouse TC</v>
      </c>
      <c r="D29" s="13"/>
      <c r="E29" s="13"/>
      <c r="F29" s="15" t="str">
        <f>grille8!F68</f>
        <v>DBT Nantes</v>
      </c>
      <c r="G29" s="16" t="s">
        <v>26</v>
      </c>
    </row>
    <row r="30" spans="1:7" s="4" customFormat="1" ht="22.5" customHeight="1" thickBot="1">
      <c r="A30" s="13">
        <v>24</v>
      </c>
      <c r="B30" s="14">
        <f t="shared" si="0"/>
        <v>0.6736111111111106</v>
      </c>
      <c r="C30" s="15" t="str">
        <f>grille8!A69</f>
        <v>CAH Clermont-Fd</v>
      </c>
      <c r="D30" s="13"/>
      <c r="E30" s="13"/>
      <c r="F30" s="15" t="str">
        <f>grille8!F69</f>
        <v>CS AVH Lyon</v>
      </c>
      <c r="G30" s="16" t="s">
        <v>29</v>
      </c>
    </row>
    <row r="31" spans="1:7" s="4" customFormat="1" ht="22.5" customHeight="1" thickBot="1">
      <c r="A31" s="13">
        <v>25</v>
      </c>
      <c r="B31" s="14">
        <f t="shared" si="0"/>
        <v>0.6874999999999994</v>
      </c>
      <c r="C31" s="15" t="str">
        <f>grille8!A70</f>
        <v>CS AVH Touraine</v>
      </c>
      <c r="D31" s="13"/>
      <c r="E31" s="13"/>
      <c r="F31" s="15" t="str">
        <f>grille8!F70</f>
        <v>T Costarmoricain</v>
      </c>
      <c r="G31" s="16" t="s">
        <v>27</v>
      </c>
    </row>
    <row r="32" spans="1:7" s="4" customFormat="1" ht="22.5" customHeight="1" thickBot="1">
      <c r="A32" s="13">
        <v>26</v>
      </c>
      <c r="B32" s="14">
        <f t="shared" si="0"/>
        <v>0.7013888888888883</v>
      </c>
      <c r="C32" s="15" t="str">
        <f>grille8!A71</f>
        <v>Mulhouse TC</v>
      </c>
      <c r="D32" s="13"/>
      <c r="E32" s="13"/>
      <c r="F32" s="15" t="str">
        <f>grille8!F71</f>
        <v>ANICES Nice</v>
      </c>
      <c r="G32" s="16" t="s">
        <v>28</v>
      </c>
    </row>
    <row r="33" spans="1:7" s="4" customFormat="1" ht="22.5" customHeight="1" thickBot="1">
      <c r="A33" s="13">
        <v>27</v>
      </c>
      <c r="B33" s="14">
        <f t="shared" si="0"/>
        <v>0.7152777777777771</v>
      </c>
      <c r="C33" s="15" t="str">
        <f>grille8!A72</f>
        <v>CAH Clermont-Fd</v>
      </c>
      <c r="D33" s="13"/>
      <c r="E33" s="13"/>
      <c r="F33" s="15" t="str">
        <f>grille8!F72</f>
        <v>ASSHAV Poitiers</v>
      </c>
      <c r="G33" s="16" t="s">
        <v>26</v>
      </c>
    </row>
    <row r="34" spans="1:7" s="4" customFormat="1" ht="22.5" customHeight="1" thickBot="1">
      <c r="A34" s="13">
        <v>28</v>
      </c>
      <c r="B34" s="14">
        <f t="shared" si="0"/>
        <v>0.729166666666666</v>
      </c>
      <c r="C34" s="15" t="str">
        <f>grille8!A73</f>
        <v>CS AVH Lyon</v>
      </c>
      <c r="D34" s="13"/>
      <c r="E34" s="13"/>
      <c r="F34" s="15" t="str">
        <f>grille8!F73</f>
        <v>DBT Nantes</v>
      </c>
      <c r="G34" s="16" t="s">
        <v>29</v>
      </c>
    </row>
  </sheetData>
  <sheetProtection/>
  <mergeCells count="4">
    <mergeCell ref="D6:E6"/>
    <mergeCell ref="A1:G1"/>
    <mergeCell ref="A2:G2"/>
    <mergeCell ref="A3:G3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5">
      <selection activeCell="B23" sqref="B23"/>
    </sheetView>
  </sheetViews>
  <sheetFormatPr defaultColWidth="11.421875" defaultRowHeight="12.75"/>
  <cols>
    <col min="1" max="1" width="4.00390625" style="7" customWidth="1"/>
    <col min="2" max="25" width="5.7109375" style="7" customWidth="1"/>
    <col min="26" max="16384" width="11.421875" style="7" customWidth="1"/>
  </cols>
  <sheetData>
    <row r="1" spans="1:25" ht="21.75" customHeight="1">
      <c r="A1" s="113" t="str">
        <f>'planning T1'!A1:G1</f>
        <v>CHALLENGE NATIONAL DE TORBALL ANTHV/UNADEV 2015-2016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4"/>
    </row>
    <row r="2" spans="1:25" ht="21.75" customHeight="1">
      <c r="A2" s="116" t="str">
        <f>'planning T2'!A2:G2</f>
        <v>Niveau 1 féminin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</row>
    <row r="3" spans="1:25" ht="21.75" customHeight="1" thickBot="1">
      <c r="A3" s="119" t="str">
        <f>'planning T2'!A3:G3</f>
        <v>Second tour : DBT Nantes, le 28/05/2016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ht="16.5" thickBot="1"/>
    <row r="5" spans="2:25" s="10" customFormat="1" ht="30" customHeight="1" thickBot="1">
      <c r="B5" s="122" t="str">
        <f>'planning T2'!C9</f>
        <v>T Costarmoricain</v>
      </c>
      <c r="C5" s="122"/>
      <c r="D5" s="122"/>
      <c r="E5" s="122" t="str">
        <f>'planning T2'!C7</f>
        <v>ANICES Nice</v>
      </c>
      <c r="F5" s="122"/>
      <c r="G5" s="122"/>
      <c r="H5" s="122" t="str">
        <f>'planning T2'!C8</f>
        <v>ASSHAV Poitiers</v>
      </c>
      <c r="I5" s="122"/>
      <c r="J5" s="122"/>
      <c r="K5" s="122" t="str">
        <f>'planning T2'!F7</f>
        <v>DBT Nantes</v>
      </c>
      <c r="L5" s="122"/>
      <c r="M5" s="122"/>
      <c r="N5" s="122" t="str">
        <f>'planning T2'!F8</f>
        <v>CS AVH Lyon</v>
      </c>
      <c r="O5" s="122"/>
      <c r="P5" s="122"/>
      <c r="Q5" s="122" t="str">
        <f>'planning T2'!F11</f>
        <v>CAH Clermont-Fd</v>
      </c>
      <c r="R5" s="122"/>
      <c r="S5" s="122"/>
      <c r="T5" s="122" t="str">
        <f>'planning T2'!F9</f>
        <v>Mulhouse TC</v>
      </c>
      <c r="U5" s="122"/>
      <c r="V5" s="122"/>
      <c r="W5" s="122" t="str">
        <f>'planning T2'!F10</f>
        <v>CS AVH Touraine</v>
      </c>
      <c r="X5" s="122"/>
      <c r="Y5" s="122"/>
    </row>
    <row r="6" spans="2:25" ht="16.5" thickBot="1">
      <c r="B6" s="17" t="s">
        <v>5</v>
      </c>
      <c r="C6" s="17" t="s">
        <v>6</v>
      </c>
      <c r="D6" s="17" t="s">
        <v>7</v>
      </c>
      <c r="E6" s="17" t="s">
        <v>5</v>
      </c>
      <c r="F6" s="17" t="s">
        <v>6</v>
      </c>
      <c r="G6" s="17" t="s">
        <v>7</v>
      </c>
      <c r="H6" s="17" t="s">
        <v>5</v>
      </c>
      <c r="I6" s="17" t="s">
        <v>6</v>
      </c>
      <c r="J6" s="17" t="s">
        <v>7</v>
      </c>
      <c r="K6" s="17" t="s">
        <v>5</v>
      </c>
      <c r="L6" s="17" t="s">
        <v>6</v>
      </c>
      <c r="M6" s="17" t="s">
        <v>7</v>
      </c>
      <c r="N6" s="17" t="s">
        <v>5</v>
      </c>
      <c r="O6" s="17" t="s">
        <v>6</v>
      </c>
      <c r="P6" s="17" t="s">
        <v>7</v>
      </c>
      <c r="Q6" s="17" t="s">
        <v>5</v>
      </c>
      <c r="R6" s="17" t="s">
        <v>6</v>
      </c>
      <c r="S6" s="17" t="s">
        <v>7</v>
      </c>
      <c r="T6" s="17" t="s">
        <v>5</v>
      </c>
      <c r="U6" s="17" t="s">
        <v>6</v>
      </c>
      <c r="V6" s="17" t="s">
        <v>7</v>
      </c>
      <c r="W6" s="17" t="s">
        <v>5</v>
      </c>
      <c r="X6" s="17" t="s">
        <v>6</v>
      </c>
      <c r="Y6" s="17" t="s">
        <v>7</v>
      </c>
    </row>
    <row r="7" spans="1:25" ht="16.5" thickBot="1">
      <c r="A7" s="17">
        <v>1</v>
      </c>
      <c r="B7" s="22">
        <f>IF('planning T2'!D9="","",'planning T2'!D9)</f>
      </c>
      <c r="C7" s="22">
        <f>IF('planning T2'!E9="","",'planning T2'!E9)</f>
      </c>
      <c r="D7" s="22">
        <f aca="true" t="shared" si="0" ref="D7:D13">IF(B7="","",IF(B7&gt;C7,2,1)*IF(B7&lt;C7,0,1))</f>
      </c>
      <c r="E7" s="22">
        <f>IF('planning T2'!D7="","",'planning T2'!D7)</f>
      </c>
      <c r="F7" s="22">
        <f>IF('planning T2'!E7="","",'planning T2'!E7)</f>
      </c>
      <c r="G7" s="22">
        <f aca="true" t="shared" si="1" ref="G7:G13">IF(E7="","",IF(E7&gt;F7,2,1)*IF(E7&lt;F7,0,1))</f>
      </c>
      <c r="H7" s="22">
        <f>IF('planning T2'!D8="","",'planning T2'!D8)</f>
      </c>
      <c r="I7" s="22">
        <f>IF('planning T2'!E8="","",'planning T2'!E8)</f>
      </c>
      <c r="J7" s="22">
        <f aca="true" t="shared" si="2" ref="J7:J13">IF(H7="","",IF(H7&gt;I7,2,1)*IF(H7&lt;I7,0,1))</f>
      </c>
      <c r="K7" s="22">
        <f>IF('planning T2'!E7="","",'planning T2'!E7)</f>
      </c>
      <c r="L7" s="22">
        <f>IF('planning T2'!D7="","",'planning T2'!D7)</f>
      </c>
      <c r="M7" s="22">
        <f aca="true" t="shared" si="3" ref="M7:M13">IF(K7="","",IF(K7&gt;L7,2,1)*IF(K7&lt;L7,0,1))</f>
      </c>
      <c r="N7" s="22">
        <f>IF('planning T2'!E8="","",'planning T2'!E8)</f>
      </c>
      <c r="O7" s="22">
        <f>IF('planning T2'!D8="","",'planning T2'!D8)</f>
      </c>
      <c r="P7" s="22">
        <f aca="true" t="shared" si="4" ref="P7:P13">IF(N7="","",IF(N7&gt;O7,2,1)*IF(N7&lt;O7,0,1))</f>
      </c>
      <c r="Q7" s="22">
        <f>IF('planning T2'!E11="","",'planning T2'!E11)</f>
      </c>
      <c r="R7" s="22">
        <f>IF('planning T2'!D11="","",'planning T2'!D11)</f>
      </c>
      <c r="S7" s="22">
        <f aca="true" t="shared" si="5" ref="S7:S13">IF(Q7="","",IF(Q7&gt;R7,2,1)*IF(Q7&lt;R7,0,1))</f>
      </c>
      <c r="T7" s="22">
        <f>IF('planning T2'!E9="","",'planning T2'!E9)</f>
      </c>
      <c r="U7" s="22">
        <f>IF('planning T2'!D9="","",'planning T2'!D9)</f>
      </c>
      <c r="V7" s="22">
        <f aca="true" t="shared" si="6" ref="V7:V13">IF(T7="","",IF(T7&gt;U7,2,1)*IF(T7&lt;U7,0,1))</f>
      </c>
      <c r="W7" s="22">
        <f>IF('planning T2'!E10="","",'planning T2'!E10)</f>
      </c>
      <c r="X7" s="22">
        <f>IF('planning T2'!D10="","",'planning T2'!D10)</f>
      </c>
      <c r="Y7" s="22">
        <f aca="true" t="shared" si="7" ref="Y7:Y13">IF(W7="","",IF(W7&gt;X7,2,1)*IF(W7&lt;X7,0,1))</f>
      </c>
    </row>
    <row r="8" spans="1:25" ht="16.5" thickBot="1">
      <c r="A8" s="17">
        <v>2</v>
      </c>
      <c r="B8" s="22">
        <f>IF('planning T2'!D13="","",'planning T2'!D13)</f>
      </c>
      <c r="C8" s="22">
        <f>IF('planning T2'!E13="","",'planning T2'!E13)</f>
      </c>
      <c r="D8" s="22">
        <f t="shared" si="0"/>
      </c>
      <c r="E8" s="22">
        <f>IF('planning T2'!D10="","",'planning T2'!D10)</f>
      </c>
      <c r="F8" s="22">
        <f>IF('planning T2'!E10="","",'planning T2'!E10)</f>
      </c>
      <c r="G8" s="22">
        <f t="shared" si="1"/>
      </c>
      <c r="H8" s="22">
        <f>IF('planning T2'!D12="","",'planning T2'!D12)</f>
      </c>
      <c r="I8" s="22">
        <f>IF('planning T2'!E12="","",'planning T2'!E12)</f>
      </c>
      <c r="J8" s="22">
        <f t="shared" si="2"/>
      </c>
      <c r="K8" s="22">
        <f>IF('planning T2'!D11="","",'planning T2'!D11)</f>
      </c>
      <c r="L8" s="22">
        <f>IF('planning T2'!E11="","",'planning T2'!E11)</f>
      </c>
      <c r="M8" s="22">
        <f t="shared" si="3"/>
      </c>
      <c r="N8" s="22">
        <f>IF('planning T2'!E13="","",'planning T2'!E13)</f>
      </c>
      <c r="O8" s="22">
        <f>IF('planning T2'!D13="","",'planning T2'!D13)</f>
      </c>
      <c r="P8" s="22">
        <f t="shared" si="4"/>
      </c>
      <c r="Q8" s="22">
        <f>IF('planning T2'!E15="","",'planning T2'!E15)</f>
      </c>
      <c r="R8" s="22">
        <f>IF('planning T2'!D15="","",'planning T2'!D15)</f>
      </c>
      <c r="S8" s="22">
        <f t="shared" si="5"/>
      </c>
      <c r="T8" s="22">
        <f>IF('planning T2'!E12="","",'planning T2'!E12)</f>
      </c>
      <c r="U8" s="22">
        <f>IF('planning T2'!D12="","",'planning T2'!D12)</f>
      </c>
      <c r="V8" s="22">
        <f t="shared" si="6"/>
      </c>
      <c r="W8" s="22">
        <f>IF('planning T2'!E14="","",'planning T2'!E14)</f>
      </c>
      <c r="X8" s="22">
        <f>IF('planning T2'!D14="","",'planning T2'!D14)</f>
      </c>
      <c r="Y8" s="22">
        <f t="shared" si="7"/>
      </c>
    </row>
    <row r="9" spans="1:25" ht="16.5" thickBot="1">
      <c r="A9" s="17">
        <v>3</v>
      </c>
      <c r="B9" s="22">
        <f>IF('planning T2'!D16="","",'planning T2'!D16)</f>
      </c>
      <c r="C9" s="22">
        <f>IF('planning T2'!E16="","",'planning T2'!E16)</f>
      </c>
      <c r="D9" s="22">
        <f t="shared" si="0"/>
      </c>
      <c r="E9" s="22">
        <f>IF('planning T2'!D15="","",'planning T2'!D15)</f>
      </c>
      <c r="F9" s="22">
        <f>IF('planning T2'!E15="","",'planning T2'!E15)</f>
      </c>
      <c r="G9" s="22">
        <f t="shared" si="1"/>
      </c>
      <c r="H9" s="22">
        <f>IF('planning T2'!E16="","",'planning T2'!E16)</f>
      </c>
      <c r="I9" s="22">
        <f>IF('planning T2'!D16="","",'planning T2'!D16)</f>
      </c>
      <c r="J9" s="22">
        <f t="shared" si="2"/>
      </c>
      <c r="K9" s="22">
        <f>IF('planning T2'!D14="","",'planning T2'!D14)</f>
      </c>
      <c r="L9" s="22">
        <f>IF('planning T2'!E14="","",'planning T2'!E14)</f>
      </c>
      <c r="M9" s="22">
        <f t="shared" si="3"/>
      </c>
      <c r="N9" s="22">
        <f>IF('planning T2'!D17="","",'planning T2'!D17)</f>
      </c>
      <c r="O9" s="22">
        <f>IF('planning T2'!E17="","",'planning T2'!E17)</f>
      </c>
      <c r="P9" s="22">
        <f t="shared" si="4"/>
      </c>
      <c r="Q9" s="22">
        <f>IF('planning T2'!D18="","",'planning T2'!D18)</f>
      </c>
      <c r="R9" s="22">
        <f>IF('planning T2'!E18="","",'planning T2'!E18)</f>
      </c>
      <c r="S9" s="22">
        <f t="shared" si="5"/>
      </c>
      <c r="T9" s="22">
        <f>IF('planning T2'!E17="","",'planning T2'!E17)</f>
      </c>
      <c r="U9" s="22">
        <f>IF('planning T2'!D17="","",'planning T2'!D17)</f>
      </c>
      <c r="V9" s="22">
        <f t="shared" si="6"/>
      </c>
      <c r="W9" s="22">
        <f>IF('planning T2'!E18="","",'planning T2'!E18)</f>
      </c>
      <c r="X9" s="22">
        <f>IF('planning T2'!D18="","",'planning T2'!D18)</f>
      </c>
      <c r="Y9" s="22">
        <f t="shared" si="7"/>
      </c>
    </row>
    <row r="10" spans="1:25" ht="16.5" thickBot="1">
      <c r="A10" s="17">
        <v>4</v>
      </c>
      <c r="B10" s="22">
        <f>IF('planning T2'!E21="","",'planning T2'!E21)</f>
      </c>
      <c r="C10" s="22">
        <f>IF('planning T2'!D21="","",'planning T2'!D21)</f>
      </c>
      <c r="D10" s="22">
        <f t="shared" si="0"/>
      </c>
      <c r="E10" s="22">
        <f>IF('planning T2'!E20="","",'planning T2'!E20)</f>
      </c>
      <c r="F10" s="22">
        <f>IF('planning T2'!D20="","",'planning T2'!D20)</f>
      </c>
      <c r="G10" s="22">
        <f t="shared" si="1"/>
      </c>
      <c r="H10" s="22">
        <f>IF('planning T2'!E19="","",'planning T2'!E19)</f>
      </c>
      <c r="I10" s="22">
        <f>IF('planning T2'!D19="","",'planning T2'!D19)</f>
      </c>
      <c r="J10" s="22">
        <f t="shared" si="2"/>
      </c>
      <c r="K10" s="22">
        <f>IF('planning T2'!D19="","",'planning T2'!D19)</f>
      </c>
      <c r="L10" s="22">
        <f>IF('planning T2'!E19="","",'planning T2'!E19)</f>
      </c>
      <c r="M10" s="22">
        <f t="shared" si="3"/>
      </c>
      <c r="N10" s="22">
        <f>IF('planning T2'!D20="","",'planning T2'!D20)</f>
      </c>
      <c r="O10" s="22">
        <f>IF('planning T2'!E20="","",'planning T2'!E20)</f>
      </c>
      <c r="P10" s="22">
        <f t="shared" si="4"/>
      </c>
      <c r="Q10" s="22">
        <f>IF('planning T2'!D21="","",'planning T2'!D21)</f>
      </c>
      <c r="R10" s="22">
        <f>IF('planning T2'!E21="","",'planning T2'!E21)</f>
      </c>
      <c r="S10" s="22">
        <f t="shared" si="5"/>
      </c>
      <c r="T10" s="22">
        <f>IF('planning T2'!E22="","",'planning T2'!E22)</f>
      </c>
      <c r="U10" s="22">
        <f>IF('planning T2'!D22="","",'planning T2'!D22)</f>
      </c>
      <c r="V10" s="22">
        <f t="shared" si="6"/>
      </c>
      <c r="W10" s="22">
        <f>IF('planning T2'!D22="","",'planning T2'!D22)</f>
      </c>
      <c r="X10" s="22">
        <f>IF('planning T2'!E22="","",'planning T2'!E22)</f>
      </c>
      <c r="Y10" s="22">
        <f t="shared" si="7"/>
      </c>
    </row>
    <row r="11" spans="1:25" ht="16.5" thickBot="1">
      <c r="A11" s="17">
        <v>5</v>
      </c>
      <c r="B11" s="22">
        <f>IF('planning T2'!E24="","",'planning T2'!E24)</f>
      </c>
      <c r="C11" s="22">
        <f>IF('planning T2'!D24="","",'planning T2'!D24)</f>
      </c>
      <c r="D11" s="22">
        <f t="shared" si="0"/>
      </c>
      <c r="E11" s="22">
        <f>IF('planning T2'!E23="","",'planning T2'!E23)</f>
      </c>
      <c r="F11" s="22">
        <f>IF('planning T2'!D23="","",'planning T2'!D23)</f>
      </c>
      <c r="G11" s="22">
        <f t="shared" si="1"/>
      </c>
      <c r="H11" s="22">
        <f>IF('planning T2'!D23="","",'planning T2'!D23)</f>
      </c>
      <c r="I11" s="22">
        <f>IF('planning T2'!E23="","",'planning T2'!E23)</f>
      </c>
      <c r="J11" s="22">
        <f t="shared" si="2"/>
      </c>
      <c r="K11" s="22">
        <f>IF('planning T2'!D24="","",'planning T2'!D24)</f>
      </c>
      <c r="L11" s="22">
        <f>IF('planning T2'!E24="","",'planning T2'!E24)</f>
      </c>
      <c r="M11" s="22">
        <f t="shared" si="3"/>
      </c>
      <c r="N11" s="22">
        <f>IF('planning T2'!E25="","",'planning T2'!E25)</f>
      </c>
      <c r="O11" s="22">
        <f>IF('planning T2'!D25="","",'planning T2'!D25)</f>
      </c>
      <c r="P11" s="22">
        <f t="shared" si="4"/>
      </c>
      <c r="Q11" s="22">
        <f>IF('planning T2'!E26="","",'planning T2'!E26)</f>
      </c>
      <c r="R11" s="22">
        <f>IF('planning T2'!D26="","",'planning T2'!D26)</f>
      </c>
      <c r="S11" s="22">
        <f t="shared" si="5"/>
      </c>
      <c r="T11" s="22">
        <f>IF('planning T2'!D26="","",'planning T2'!D26)</f>
      </c>
      <c r="U11" s="22">
        <f>IF('planning T2'!E26="","",'planning T2'!E26)</f>
      </c>
      <c r="V11" s="22">
        <f t="shared" si="6"/>
      </c>
      <c r="W11" s="22">
        <f>IF('planning T2'!D25="","",'planning T2'!D25)</f>
      </c>
      <c r="X11" s="22">
        <f>IF('planning T2'!E25="","",'planning T2'!E25)</f>
      </c>
      <c r="Y11" s="22">
        <f t="shared" si="7"/>
      </c>
    </row>
    <row r="12" spans="1:25" ht="16.5" thickBot="1">
      <c r="A12" s="17">
        <v>6</v>
      </c>
      <c r="B12" s="22">
        <f>IF('planning T2'!E27="","",'planning T2'!E27)</f>
      </c>
      <c r="C12" s="22">
        <f>IF('planning T2'!D27="","",'planning T2'!D27)</f>
      </c>
      <c r="D12" s="22">
        <f t="shared" si="0"/>
      </c>
      <c r="E12" s="22">
        <f>IF('planning T2'!D27="","",'planning T2'!D27)</f>
      </c>
      <c r="F12" s="22">
        <f>IF('planning T2'!E27="","",'planning T2'!E27)</f>
      </c>
      <c r="G12" s="22">
        <f t="shared" si="1"/>
      </c>
      <c r="H12" s="22">
        <f>IF('planning T2'!E28="","",'planning T2'!E28)</f>
      </c>
      <c r="I12" s="22">
        <f>IF('planning T2'!D28="","",'planning T2'!D28)</f>
      </c>
      <c r="J12" s="22">
        <f t="shared" si="2"/>
      </c>
      <c r="K12" s="22">
        <f>IF('planning T2'!E29="","",'planning T2'!E29)</f>
      </c>
      <c r="L12" s="22">
        <f>IF('planning T2'!D29="","",'planning T2'!D29)</f>
      </c>
      <c r="M12" s="22">
        <f t="shared" si="3"/>
      </c>
      <c r="N12" s="22">
        <f>IF('planning T2'!E30="","",'planning T2'!E30)</f>
      </c>
      <c r="O12" s="22">
        <f>IF('planning T2'!D30="","",'planning T2'!D30)</f>
      </c>
      <c r="P12" s="22">
        <f t="shared" si="4"/>
      </c>
      <c r="Q12" s="22">
        <f>IF('planning T2'!D30="","",'planning T2'!D30)</f>
      </c>
      <c r="R12" s="22">
        <f>IF('planning T2'!E30="","",'planning T2'!E30)</f>
      </c>
      <c r="S12" s="22">
        <f t="shared" si="5"/>
      </c>
      <c r="T12" s="22">
        <f>IF('planning T2'!D29="","",'planning T2'!D29)</f>
      </c>
      <c r="U12" s="22">
        <f>IF('planning T2'!E29="","",'planning T2'!E29)</f>
      </c>
      <c r="V12" s="22">
        <f t="shared" si="6"/>
      </c>
      <c r="W12" s="22">
        <f>IF('planning T2'!D28="","",'planning T2'!D28)</f>
      </c>
      <c r="X12" s="22">
        <f>IF('planning T2'!E28="","",'planning T2'!E28)</f>
      </c>
      <c r="Y12" s="22">
        <f t="shared" si="7"/>
      </c>
    </row>
    <row r="13" spans="1:25" ht="16.5" thickBot="1">
      <c r="A13" s="17">
        <v>7</v>
      </c>
      <c r="B13" s="22">
        <f>IF('planning T2'!E31="","",'planning T2'!E31)</f>
      </c>
      <c r="C13" s="22">
        <f>IF('planning T2'!D31="","",'planning T2'!D31)</f>
      </c>
      <c r="D13" s="22">
        <f t="shared" si="0"/>
      </c>
      <c r="E13" s="22">
        <f>IF('planning T2'!E32="","",'planning T2'!E32)</f>
      </c>
      <c r="F13" s="22">
        <f>IF('planning T2'!D32="","",'planning T2'!D32)</f>
      </c>
      <c r="G13" s="22">
        <f t="shared" si="1"/>
      </c>
      <c r="H13" s="22">
        <f>IF('planning T2'!E33="","",'planning T2'!E33)</f>
      </c>
      <c r="I13" s="22">
        <f>IF('planning T2'!D33="","",'planning T2'!D33)</f>
      </c>
      <c r="J13" s="22">
        <f t="shared" si="2"/>
      </c>
      <c r="K13" s="22">
        <f>IF('planning T2'!E34="","",'planning T2'!E34)</f>
      </c>
      <c r="L13" s="22">
        <f>IF('planning T2'!D34="","",'planning T2'!D34)</f>
      </c>
      <c r="M13" s="22">
        <f t="shared" si="3"/>
      </c>
      <c r="N13" s="22">
        <f>IF('planning T2'!D34="","",'planning T2'!D34)</f>
      </c>
      <c r="O13" s="22">
        <f>IF('planning T2'!E34="","",'planning T2'!E34)</f>
      </c>
      <c r="P13" s="22">
        <f t="shared" si="4"/>
      </c>
      <c r="Q13" s="22">
        <f>IF('planning T2'!D33="","",'planning T2'!D33)</f>
      </c>
      <c r="R13" s="22">
        <f>IF('planning T2'!E33="","",'planning T2'!E33)</f>
      </c>
      <c r="S13" s="22">
        <f t="shared" si="5"/>
      </c>
      <c r="T13" s="22">
        <f>IF('planning T2'!D32="","",'planning T2'!D32)</f>
      </c>
      <c r="U13" s="22">
        <f>IF('planning T2'!E32="","",'planning T2'!E32)</f>
      </c>
      <c r="V13" s="22">
        <f t="shared" si="6"/>
      </c>
      <c r="W13" s="22">
        <f>IF('planning T2'!D31="","",'planning T2'!D31)</f>
      </c>
      <c r="X13" s="22">
        <f>IF('planning T2'!E31="","",'planning T2'!E31)</f>
      </c>
      <c r="Y13" s="22">
        <f t="shared" si="7"/>
      </c>
    </row>
    <row r="14" s="27" customFormat="1" ht="22.5" customHeight="1" thickBot="1"/>
    <row r="15" spans="2:25" s="28" customFormat="1" ht="18" customHeight="1" thickBot="1">
      <c r="B15" s="17" t="s">
        <v>5</v>
      </c>
      <c r="C15" s="17" t="s">
        <v>6</v>
      </c>
      <c r="D15" s="17" t="s">
        <v>7</v>
      </c>
      <c r="E15" s="17" t="s">
        <v>5</v>
      </c>
      <c r="F15" s="17" t="s">
        <v>6</v>
      </c>
      <c r="G15" s="17" t="s">
        <v>7</v>
      </c>
      <c r="H15" s="17" t="s">
        <v>5</v>
      </c>
      <c r="I15" s="17" t="s">
        <v>6</v>
      </c>
      <c r="J15" s="17" t="s">
        <v>7</v>
      </c>
      <c r="K15" s="17" t="s">
        <v>5</v>
      </c>
      <c r="L15" s="17" t="s">
        <v>6</v>
      </c>
      <c r="M15" s="17" t="s">
        <v>7</v>
      </c>
      <c r="N15" s="17" t="s">
        <v>5</v>
      </c>
      <c r="O15" s="17" t="s">
        <v>6</v>
      </c>
      <c r="P15" s="17" t="s">
        <v>7</v>
      </c>
      <c r="Q15" s="17" t="s">
        <v>5</v>
      </c>
      <c r="R15" s="17" t="s">
        <v>6</v>
      </c>
      <c r="S15" s="17" t="s">
        <v>7</v>
      </c>
      <c r="T15" s="17" t="s">
        <v>5</v>
      </c>
      <c r="U15" s="17" t="s">
        <v>6</v>
      </c>
      <c r="V15" s="17" t="s">
        <v>7</v>
      </c>
      <c r="W15" s="17" t="s">
        <v>5</v>
      </c>
      <c r="X15" s="17" t="s">
        <v>6</v>
      </c>
      <c r="Y15" s="17" t="s">
        <v>7</v>
      </c>
    </row>
    <row r="16" spans="2:25" ht="16.5" thickBot="1">
      <c r="B16" s="22">
        <f aca="true" t="shared" si="8" ref="B16:Y16">IF(B7="","",SUM(B7:B13))</f>
      </c>
      <c r="C16" s="22">
        <f t="shared" si="8"/>
      </c>
      <c r="D16" s="22">
        <f t="shared" si="8"/>
      </c>
      <c r="E16" s="22">
        <f t="shared" si="8"/>
      </c>
      <c r="F16" s="22">
        <f t="shared" si="8"/>
      </c>
      <c r="G16" s="22">
        <f t="shared" si="8"/>
      </c>
      <c r="H16" s="22">
        <f t="shared" si="8"/>
      </c>
      <c r="I16" s="22">
        <f t="shared" si="8"/>
      </c>
      <c r="J16" s="22">
        <f t="shared" si="8"/>
      </c>
      <c r="K16" s="22">
        <f t="shared" si="8"/>
      </c>
      <c r="L16" s="22">
        <f t="shared" si="8"/>
      </c>
      <c r="M16" s="22">
        <f t="shared" si="8"/>
      </c>
      <c r="N16" s="22">
        <f t="shared" si="8"/>
      </c>
      <c r="O16" s="22">
        <f t="shared" si="8"/>
      </c>
      <c r="P16" s="22">
        <f t="shared" si="8"/>
      </c>
      <c r="Q16" s="22">
        <f t="shared" si="8"/>
      </c>
      <c r="R16" s="22">
        <f t="shared" si="8"/>
      </c>
      <c r="S16" s="22">
        <f t="shared" si="8"/>
      </c>
      <c r="T16" s="22">
        <f t="shared" si="8"/>
      </c>
      <c r="U16" s="22">
        <f t="shared" si="8"/>
      </c>
      <c r="V16" s="22">
        <f t="shared" si="8"/>
      </c>
      <c r="W16" s="22">
        <f t="shared" si="8"/>
      </c>
      <c r="X16" s="22">
        <f t="shared" si="8"/>
      </c>
      <c r="Y16" s="22">
        <f t="shared" si="8"/>
      </c>
    </row>
    <row r="17" spans="2:25" ht="16.5" thickBot="1">
      <c r="B17" s="22">
        <f>IF(B16="","",B16-C16)</f>
      </c>
      <c r="C17" s="22">
        <f>IF(C16="","",B16/C16)</f>
      </c>
      <c r="D17" s="22"/>
      <c r="E17" s="22">
        <f>IF(E16="","",E16-F16)</f>
      </c>
      <c r="F17" s="22">
        <f>IF(F16="","",E16/F16)</f>
      </c>
      <c r="G17" s="22"/>
      <c r="H17" s="22">
        <f>IF(H16="","",H16-I16)</f>
      </c>
      <c r="I17" s="22">
        <f>IF(I16="","",H16/I16)</f>
      </c>
      <c r="J17" s="22"/>
      <c r="K17" s="22">
        <f>IF(K16="","",K16-L16)</f>
      </c>
      <c r="L17" s="22">
        <f>IF(L16="","",K16/L16)</f>
      </c>
      <c r="M17" s="22"/>
      <c r="N17" s="22">
        <f>IF(N16="","",N16-O16)</f>
      </c>
      <c r="O17" s="22">
        <f>IF(O16="","",N16/O16)</f>
      </c>
      <c r="P17" s="22"/>
      <c r="Q17" s="22">
        <f>IF(Q16="","",Q16-R16)</f>
      </c>
      <c r="R17" s="22">
        <f>IF(R16="","",Q16/R16)</f>
      </c>
      <c r="S17" s="22"/>
      <c r="T17" s="22">
        <f>IF(T16="","",T16-U16)</f>
      </c>
      <c r="U17" s="22">
        <f>IF(U16="","",T16/U16)</f>
      </c>
      <c r="V17" s="22"/>
      <c r="W17" s="22">
        <f>IF(W16="","",W16-X16)</f>
      </c>
      <c r="X17" s="22">
        <f>IF(X16="","",W16/X16)</f>
      </c>
      <c r="Y17" s="22"/>
    </row>
    <row r="18" spans="2:25" s="28" customFormat="1" ht="16.5" thickBot="1">
      <c r="B18" s="17" t="s">
        <v>10</v>
      </c>
      <c r="C18" s="19" t="s">
        <v>11</v>
      </c>
      <c r="D18" s="17" t="s">
        <v>12</v>
      </c>
      <c r="E18" s="17" t="s">
        <v>10</v>
      </c>
      <c r="F18" s="19" t="s">
        <v>11</v>
      </c>
      <c r="G18" s="17" t="s">
        <v>12</v>
      </c>
      <c r="H18" s="17" t="s">
        <v>10</v>
      </c>
      <c r="I18" s="19" t="s">
        <v>11</v>
      </c>
      <c r="J18" s="17" t="s">
        <v>12</v>
      </c>
      <c r="K18" s="17" t="s">
        <v>10</v>
      </c>
      <c r="L18" s="19" t="s">
        <v>11</v>
      </c>
      <c r="M18" s="17" t="s">
        <v>12</v>
      </c>
      <c r="N18" s="17" t="s">
        <v>10</v>
      </c>
      <c r="O18" s="19" t="s">
        <v>11</v>
      </c>
      <c r="P18" s="17" t="s">
        <v>12</v>
      </c>
      <c r="Q18" s="17" t="s">
        <v>10</v>
      </c>
      <c r="R18" s="19" t="s">
        <v>11</v>
      </c>
      <c r="S18" s="17" t="s">
        <v>12</v>
      </c>
      <c r="T18" s="17" t="s">
        <v>10</v>
      </c>
      <c r="U18" s="19" t="s">
        <v>11</v>
      </c>
      <c r="V18" s="17" t="s">
        <v>12</v>
      </c>
      <c r="W18" s="17" t="s">
        <v>10</v>
      </c>
      <c r="X18" s="19" t="s">
        <v>11</v>
      </c>
      <c r="Y18" s="17" t="s">
        <v>12</v>
      </c>
    </row>
    <row r="19" s="27" customFormat="1" ht="22.5" customHeight="1" thickBot="1"/>
    <row r="20" spans="2:25" s="28" customFormat="1" ht="16.5" thickBot="1">
      <c r="B20" s="17" t="s">
        <v>5</v>
      </c>
      <c r="C20" s="17" t="s">
        <v>6</v>
      </c>
      <c r="D20" s="17" t="s">
        <v>7</v>
      </c>
      <c r="E20" s="17" t="s">
        <v>5</v>
      </c>
      <c r="F20" s="17" t="s">
        <v>6</v>
      </c>
      <c r="G20" s="17" t="s">
        <v>7</v>
      </c>
      <c r="H20" s="17" t="s">
        <v>5</v>
      </c>
      <c r="I20" s="17" t="s">
        <v>6</v>
      </c>
      <c r="J20" s="17" t="s">
        <v>7</v>
      </c>
      <c r="K20" s="17" t="s">
        <v>5</v>
      </c>
      <c r="L20" s="17" t="s">
        <v>6</v>
      </c>
      <c r="M20" s="17" t="s">
        <v>7</v>
      </c>
      <c r="N20" s="17" t="s">
        <v>5</v>
      </c>
      <c r="O20" s="17" t="s">
        <v>6</v>
      </c>
      <c r="P20" s="17" t="s">
        <v>7</v>
      </c>
      <c r="Q20" s="17" t="s">
        <v>5</v>
      </c>
      <c r="R20" s="17" t="s">
        <v>6</v>
      </c>
      <c r="S20" s="17" t="s">
        <v>7</v>
      </c>
      <c r="T20" s="17" t="s">
        <v>5</v>
      </c>
      <c r="U20" s="17" t="s">
        <v>6</v>
      </c>
      <c r="V20" s="17" t="s">
        <v>7</v>
      </c>
      <c r="W20" s="17" t="s">
        <v>5</v>
      </c>
      <c r="X20" s="17" t="s">
        <v>6</v>
      </c>
      <c r="Y20" s="17" t="s">
        <v>7</v>
      </c>
    </row>
    <row r="21" spans="1:25" ht="16.5" thickBot="1">
      <c r="A21" s="18" t="s">
        <v>8</v>
      </c>
      <c r="B21" s="22">
        <f>'points T1'!B16</f>
      </c>
      <c r="C21" s="22">
        <f>'points T1'!C16</f>
      </c>
      <c r="D21" s="22">
        <f>'points T1'!D16</f>
      </c>
      <c r="E21" s="22">
        <f>'points T1'!E16</f>
      </c>
      <c r="F21" s="22">
        <f>'points T1'!F16</f>
      </c>
      <c r="G21" s="22">
        <f>'points T1'!G16</f>
      </c>
      <c r="H21" s="22">
        <f>'points T1'!H16</f>
      </c>
      <c r="I21" s="22">
        <f>'points T1'!I16</f>
      </c>
      <c r="J21" s="22">
        <f>'points T1'!J16</f>
      </c>
      <c r="K21" s="22">
        <f>'points T1'!K16</f>
      </c>
      <c r="L21" s="22">
        <f>'points T1'!L16</f>
      </c>
      <c r="M21" s="22">
        <f>'points T1'!M16</f>
      </c>
      <c r="N21" s="22">
        <f>'points T1'!N16</f>
      </c>
      <c r="O21" s="22">
        <f>'points T1'!O16</f>
      </c>
      <c r="P21" s="22">
        <f>'points T1'!P16</f>
      </c>
      <c r="Q21" s="22">
        <f>'points T1'!Q16</f>
      </c>
      <c r="R21" s="22">
        <f>'points T1'!R16</f>
      </c>
      <c r="S21" s="22">
        <f>'points T1'!S16</f>
      </c>
      <c r="T21" s="22">
        <f>'points T1'!T16</f>
      </c>
      <c r="U21" s="22">
        <f>'points T1'!U16</f>
      </c>
      <c r="V21" s="22">
        <f>'points T1'!V16</f>
      </c>
      <c r="W21" s="22">
        <f>'points T1'!W16</f>
      </c>
      <c r="X21" s="22">
        <f>'points T1'!X16</f>
      </c>
      <c r="Y21" s="22">
        <f>'points T1'!Y16</f>
      </c>
    </row>
    <row r="22" spans="1:25" ht="16.5" thickBot="1">
      <c r="A22" s="18" t="s">
        <v>9</v>
      </c>
      <c r="B22" s="22">
        <f aca="true" t="shared" si="9" ref="B22:Y22">B16</f>
      </c>
      <c r="C22" s="22">
        <f t="shared" si="9"/>
      </c>
      <c r="D22" s="22">
        <f t="shared" si="9"/>
      </c>
      <c r="E22" s="22">
        <f t="shared" si="9"/>
      </c>
      <c r="F22" s="22">
        <f t="shared" si="9"/>
      </c>
      <c r="G22" s="22">
        <f t="shared" si="9"/>
      </c>
      <c r="H22" s="22">
        <f t="shared" si="9"/>
      </c>
      <c r="I22" s="22">
        <f t="shared" si="9"/>
      </c>
      <c r="J22" s="22">
        <f t="shared" si="9"/>
      </c>
      <c r="K22" s="22">
        <f t="shared" si="9"/>
      </c>
      <c r="L22" s="22">
        <f t="shared" si="9"/>
      </c>
      <c r="M22" s="22">
        <f t="shared" si="9"/>
      </c>
      <c r="N22" s="22">
        <f t="shared" si="9"/>
      </c>
      <c r="O22" s="22">
        <f t="shared" si="9"/>
      </c>
      <c r="P22" s="22">
        <f t="shared" si="9"/>
      </c>
      <c r="Q22" s="22">
        <f t="shared" si="9"/>
      </c>
      <c r="R22" s="22">
        <f t="shared" si="9"/>
      </c>
      <c r="S22" s="22">
        <f t="shared" si="9"/>
      </c>
      <c r="T22" s="22">
        <f t="shared" si="9"/>
      </c>
      <c r="U22" s="22">
        <f t="shared" si="9"/>
      </c>
      <c r="V22" s="22">
        <f t="shared" si="9"/>
      </c>
      <c r="W22" s="22">
        <f t="shared" si="9"/>
      </c>
      <c r="X22" s="22">
        <f t="shared" si="9"/>
      </c>
      <c r="Y22" s="22">
        <f t="shared" si="9"/>
      </c>
    </row>
    <row r="23" spans="1:25" ht="16.5" thickBot="1">
      <c r="A23" s="18" t="s">
        <v>24</v>
      </c>
      <c r="B23" s="22">
        <f aca="true" t="shared" si="10" ref="B23:Y23">IF(B21="","",SUM(B21:B22))</f>
      </c>
      <c r="C23" s="22">
        <f t="shared" si="10"/>
      </c>
      <c r="D23" s="22">
        <f t="shared" si="10"/>
      </c>
      <c r="E23" s="22">
        <f t="shared" si="10"/>
      </c>
      <c r="F23" s="22">
        <f t="shared" si="10"/>
      </c>
      <c r="G23" s="22">
        <f t="shared" si="10"/>
      </c>
      <c r="H23" s="22">
        <f t="shared" si="10"/>
      </c>
      <c r="I23" s="22">
        <f t="shared" si="10"/>
      </c>
      <c r="J23" s="22">
        <f t="shared" si="10"/>
      </c>
      <c r="K23" s="22">
        <f t="shared" si="10"/>
      </c>
      <c r="L23" s="22">
        <f t="shared" si="10"/>
      </c>
      <c r="M23" s="22">
        <f t="shared" si="10"/>
      </c>
      <c r="N23" s="22">
        <f t="shared" si="10"/>
      </c>
      <c r="O23" s="22">
        <f t="shared" si="10"/>
      </c>
      <c r="P23" s="22">
        <f t="shared" si="10"/>
      </c>
      <c r="Q23" s="22">
        <f t="shared" si="10"/>
      </c>
      <c r="R23" s="22">
        <f t="shared" si="10"/>
      </c>
      <c r="S23" s="22">
        <f t="shared" si="10"/>
      </c>
      <c r="T23" s="22">
        <f t="shared" si="10"/>
      </c>
      <c r="U23" s="22">
        <f t="shared" si="10"/>
      </c>
      <c r="V23" s="22">
        <f t="shared" si="10"/>
      </c>
      <c r="W23" s="22">
        <f t="shared" si="10"/>
      </c>
      <c r="X23" s="22">
        <f t="shared" si="10"/>
      </c>
      <c r="Y23" s="22">
        <f t="shared" si="10"/>
      </c>
    </row>
    <row r="24" spans="2:25" ht="16.5" thickBot="1">
      <c r="B24" s="22">
        <f>IF(B23="","",B23-C23)</f>
      </c>
      <c r="C24" s="22">
        <f>IF(C23="","",B23/C23)</f>
      </c>
      <c r="D24" s="22"/>
      <c r="E24" s="22">
        <f>IF(E23="","",E23-F23)</f>
      </c>
      <c r="F24" s="22">
        <f>IF(F23="","",E23/F23)</f>
      </c>
      <c r="G24" s="22"/>
      <c r="H24" s="22">
        <f>IF(H23="","",H23-I23)</f>
      </c>
      <c r="I24" s="22">
        <f>IF(I23="","",H23/I23)</f>
      </c>
      <c r="J24" s="22"/>
      <c r="K24" s="22">
        <f>IF(K23="","",K23-L23)</f>
      </c>
      <c r="L24" s="22">
        <f>IF(L23="","",K23/L23)</f>
      </c>
      <c r="M24" s="22"/>
      <c r="N24" s="22">
        <f>IF(N23="","",N23-O23)</f>
      </c>
      <c r="O24" s="22">
        <f>IF(O23="","",N23/O23)</f>
      </c>
      <c r="P24" s="22"/>
      <c r="Q24" s="22">
        <f>IF(Q23="","",Q23-R23)</f>
      </c>
      <c r="R24" s="22">
        <f>IF(R23="","",Q23/R23)</f>
      </c>
      <c r="S24" s="22"/>
      <c r="T24" s="22">
        <f>IF(T23="","",T23-U23)</f>
      </c>
      <c r="U24" s="22">
        <f>IF(U23="","",T23/U23)</f>
      </c>
      <c r="V24" s="22"/>
      <c r="W24" s="22">
        <f>IF(W23="","",W23-X23)</f>
      </c>
      <c r="X24" s="22">
        <f>IF(X23="","",W23/X23)</f>
      </c>
      <c r="Y24" s="22"/>
    </row>
    <row r="25" spans="2:25" s="28" customFormat="1" ht="16.5" thickBot="1">
      <c r="B25" s="17" t="s">
        <v>10</v>
      </c>
      <c r="C25" s="19" t="s">
        <v>11</v>
      </c>
      <c r="D25" s="17" t="s">
        <v>12</v>
      </c>
      <c r="E25" s="17" t="s">
        <v>10</v>
      </c>
      <c r="F25" s="19" t="s">
        <v>11</v>
      </c>
      <c r="G25" s="17" t="s">
        <v>12</v>
      </c>
      <c r="H25" s="17" t="s">
        <v>10</v>
      </c>
      <c r="I25" s="19" t="s">
        <v>11</v>
      </c>
      <c r="J25" s="17" t="s">
        <v>12</v>
      </c>
      <c r="K25" s="17" t="s">
        <v>10</v>
      </c>
      <c r="L25" s="19" t="s">
        <v>11</v>
      </c>
      <c r="M25" s="17" t="s">
        <v>12</v>
      </c>
      <c r="N25" s="17" t="s">
        <v>10</v>
      </c>
      <c r="O25" s="19" t="s">
        <v>11</v>
      </c>
      <c r="P25" s="17" t="s">
        <v>12</v>
      </c>
      <c r="Q25" s="17" t="s">
        <v>10</v>
      </c>
      <c r="R25" s="19" t="s">
        <v>11</v>
      </c>
      <c r="S25" s="17" t="s">
        <v>12</v>
      </c>
      <c r="T25" s="17" t="s">
        <v>10</v>
      </c>
      <c r="U25" s="19" t="s">
        <v>11</v>
      </c>
      <c r="V25" s="17" t="s">
        <v>12</v>
      </c>
      <c r="W25" s="17" t="s">
        <v>10</v>
      </c>
      <c r="X25" s="19" t="s">
        <v>11</v>
      </c>
      <c r="Y25" s="17" t="s">
        <v>12</v>
      </c>
    </row>
  </sheetData>
  <sheetProtection/>
  <mergeCells count="11">
    <mergeCell ref="A1:Y1"/>
    <mergeCell ref="A2:Y2"/>
    <mergeCell ref="A3:Y3"/>
    <mergeCell ref="N5:P5"/>
    <mergeCell ref="Q5:S5"/>
    <mergeCell ref="T5:V5"/>
    <mergeCell ref="W5:Y5"/>
    <mergeCell ref="B5:D5"/>
    <mergeCell ref="E5:G5"/>
    <mergeCell ref="H5:J5"/>
    <mergeCell ref="K5:M5"/>
  </mergeCells>
  <printOptions/>
  <pageMargins left="0.11811023622047245" right="0.11811023622047245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75">
      <selection activeCell="A76" sqref="A76"/>
    </sheetView>
  </sheetViews>
  <sheetFormatPr defaultColWidth="11.421875" defaultRowHeight="12.75"/>
  <cols>
    <col min="1" max="1" width="25.28125" style="0" customWidth="1"/>
    <col min="2" max="10" width="6.421875" style="0" customWidth="1"/>
  </cols>
  <sheetData>
    <row r="1" spans="1:10" ht="21" customHeight="1">
      <c r="A1" s="133" t="str">
        <f>+'planning T1'!A1:G1</f>
        <v>CHALLENGE NATIONAL DE TORBALL ANTHV/UNADEV 2015-2016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4.75" customHeight="1">
      <c r="A2" s="131" t="str">
        <f>+'planning T1'!A2:G2</f>
        <v>Niveau 1 féminin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21.75" customHeight="1" thickBot="1">
      <c r="A3" s="134" t="str">
        <f>+'planning T1'!A3:G3</f>
        <v>Premier tour : Mulhouse TC, le 20/02/2016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s="31" customFormat="1" ht="15.75" customHeight="1">
      <c r="A4" s="59" t="str">
        <f>+'planning T1'!$C$7</f>
        <v>T Costarmoricain</v>
      </c>
      <c r="B4" s="60"/>
      <c r="C4" s="61">
        <f>IF(ISBLANK('planning T1'!D7),"",'planning T1'!D7)</f>
      </c>
      <c r="D4" s="62" t="s">
        <v>16</v>
      </c>
      <c r="E4" s="62">
        <f>IF(ISBLANK('planning T1'!E7),"",'planning T1'!E7)</f>
      </c>
      <c r="F4" s="63" t="str">
        <f>+'planning T1'!$F$7</f>
        <v>CS AVH Touraine</v>
      </c>
      <c r="G4" s="64"/>
      <c r="H4" s="64"/>
      <c r="I4" s="65"/>
      <c r="J4" s="66"/>
    </row>
    <row r="5" spans="1:10" s="31" customFormat="1" ht="15.75" customHeight="1">
      <c r="A5" s="51" t="str">
        <f>+'planning T1'!$C$8</f>
        <v>ANICES Nice</v>
      </c>
      <c r="B5" s="32"/>
      <c r="C5" s="33">
        <f>IF(ISBLANK('planning T1'!D8),"",'planning T1'!D8)</f>
      </c>
      <c r="D5" s="34" t="s">
        <v>16</v>
      </c>
      <c r="E5" s="34">
        <f>IF(ISBLANK('planning T1'!E8),"",'planning T1'!E8)</f>
      </c>
      <c r="F5" s="40" t="str">
        <f>+'planning T1'!$F$8</f>
        <v>Mulhouse TC</v>
      </c>
      <c r="G5" s="52"/>
      <c r="H5" s="52"/>
      <c r="I5" s="53"/>
      <c r="J5" s="35"/>
    </row>
    <row r="6" spans="1:10" s="31" customFormat="1" ht="15.75" customHeight="1">
      <c r="A6" s="51" t="str">
        <f>+'planning T1'!$C$9</f>
        <v>ASSHAV Poitiers</v>
      </c>
      <c r="B6" s="32"/>
      <c r="C6" s="33">
        <f>IF(ISBLANK('planning T1'!D9),"",'planning T1'!D9)</f>
      </c>
      <c r="D6" s="34" t="s">
        <v>16</v>
      </c>
      <c r="E6" s="34">
        <f>IF(ISBLANK('planning T1'!E9),"",'planning T1'!E9)</f>
      </c>
      <c r="F6" s="40" t="str">
        <f>+'planning T1'!$F$9</f>
        <v>CAH Clermont-Fd</v>
      </c>
      <c r="G6" s="52"/>
      <c r="H6" s="52"/>
      <c r="I6" s="53"/>
      <c r="J6" s="35"/>
    </row>
    <row r="7" spans="1:10" s="31" customFormat="1" ht="15.75" customHeight="1">
      <c r="A7" s="51" t="str">
        <f>+'planning T1'!$C$10</f>
        <v>DBT Nantes</v>
      </c>
      <c r="B7" s="32"/>
      <c r="C7" s="33">
        <f>IF(ISBLANK('planning T1'!D10),"",'planning T1'!D10)</f>
      </c>
      <c r="D7" s="34" t="s">
        <v>16</v>
      </c>
      <c r="E7" s="34">
        <f>IF(ISBLANK('planning T1'!E10),"",'planning T1'!E10)</f>
      </c>
      <c r="F7" s="40" t="str">
        <f>+'planning T1'!$F$10</f>
        <v>CS AVH Lyon</v>
      </c>
      <c r="G7" s="52"/>
      <c r="H7" s="52"/>
      <c r="I7" s="53"/>
      <c r="J7" s="35"/>
    </row>
    <row r="8" spans="1:10" s="31" customFormat="1" ht="15.75" customHeight="1">
      <c r="A8" s="51" t="str">
        <f>$A$4</f>
        <v>T Costarmoricain</v>
      </c>
      <c r="B8" s="32"/>
      <c r="C8" s="33">
        <f>IF(ISBLANK('planning T1'!D11),"",'planning T1'!D11)</f>
      </c>
      <c r="D8" s="34" t="s">
        <v>16</v>
      </c>
      <c r="E8" s="34">
        <f>IF(ISBLANK('planning T1'!E11),"",'planning T1'!E11)</f>
      </c>
      <c r="F8" s="40" t="str">
        <f>+$A$5</f>
        <v>ANICES Nice</v>
      </c>
      <c r="G8" s="52"/>
      <c r="H8" s="52"/>
      <c r="I8" s="53"/>
      <c r="J8" s="35"/>
    </row>
    <row r="9" spans="1:10" s="31" customFormat="1" ht="15.75" customHeight="1">
      <c r="A9" s="54" t="str">
        <f>+$A$6</f>
        <v>ASSHAV Poitiers</v>
      </c>
      <c r="B9" s="32"/>
      <c r="C9" s="33">
        <f>IF(ISBLANK('planning T1'!D12),"",'planning T1'!D12)</f>
      </c>
      <c r="D9" s="34" t="s">
        <v>16</v>
      </c>
      <c r="E9" s="34">
        <f>IF(ISBLANK('planning T1'!E12),"",'planning T1'!E12)</f>
      </c>
      <c r="F9" s="40" t="str">
        <f>+$F$4</f>
        <v>CS AVH Touraine</v>
      </c>
      <c r="G9" s="52"/>
      <c r="H9" s="52"/>
      <c r="I9" s="53"/>
      <c r="J9" s="35"/>
    </row>
    <row r="10" spans="1:10" s="31" customFormat="1" ht="15.75" customHeight="1">
      <c r="A10" s="51" t="str">
        <f>+$A$7</f>
        <v>DBT Nantes</v>
      </c>
      <c r="B10" s="32"/>
      <c r="C10" s="33">
        <f>IF(ISBLANK('planning T1'!D13),"",'planning T1'!D13)</f>
      </c>
      <c r="D10" s="34" t="s">
        <v>16</v>
      </c>
      <c r="E10" s="34">
        <f>IF(ISBLANK('planning T1'!E13),"",'planning T1'!E13)</f>
      </c>
      <c r="F10" s="40" t="str">
        <f>+$F$5</f>
        <v>Mulhouse TC</v>
      </c>
      <c r="G10" s="52"/>
      <c r="H10" s="52"/>
      <c r="I10" s="53"/>
      <c r="J10" s="35"/>
    </row>
    <row r="11" spans="1:10" s="31" customFormat="1" ht="15.75" customHeight="1">
      <c r="A11" s="51" t="str">
        <f>+$F$7</f>
        <v>CS AVH Lyon</v>
      </c>
      <c r="B11" s="32"/>
      <c r="C11" s="33">
        <f>IF(ISBLANK('planning T1'!D14),"",'planning T1'!D14)</f>
      </c>
      <c r="D11" s="34" t="s">
        <v>16</v>
      </c>
      <c r="E11" s="34">
        <f>IF(ISBLANK('planning T1'!E14),"",'planning T1'!E14)</f>
      </c>
      <c r="F11" s="40" t="str">
        <f>+$F$6</f>
        <v>CAH Clermont-Fd</v>
      </c>
      <c r="G11" s="52"/>
      <c r="H11" s="52"/>
      <c r="I11" s="53"/>
      <c r="J11" s="35"/>
    </row>
    <row r="12" spans="1:10" s="31" customFormat="1" ht="15.75" customHeight="1">
      <c r="A12" s="51" t="str">
        <f>+$A$5</f>
        <v>ANICES Nice</v>
      </c>
      <c r="B12" s="32"/>
      <c r="C12" s="33">
        <f>IF(ISBLANK('planning T1'!D15),"",'planning T1'!D15)</f>
      </c>
      <c r="D12" s="34" t="s">
        <v>16</v>
      </c>
      <c r="E12" s="34">
        <f>IF(ISBLANK('planning T1'!E15),"",'planning T1'!E15)</f>
      </c>
      <c r="F12" s="45" t="str">
        <f>+$A$6</f>
        <v>ASSHAV Poitiers</v>
      </c>
      <c r="G12" s="52"/>
      <c r="H12" s="52"/>
      <c r="I12" s="53"/>
      <c r="J12" s="35"/>
    </row>
    <row r="13" spans="1:10" s="31" customFormat="1" ht="15.75" customHeight="1">
      <c r="A13" s="51" t="str">
        <f>$A$4</f>
        <v>T Costarmoricain</v>
      </c>
      <c r="B13" s="32"/>
      <c r="C13" s="33">
        <f>IF(ISBLANK('planning T1'!D16),"",'planning T1'!D16)</f>
      </c>
      <c r="D13" s="34" t="s">
        <v>16</v>
      </c>
      <c r="E13" s="34">
        <f>IF(ISBLANK('planning T1'!E16),"",'planning T1'!E16)</f>
      </c>
      <c r="F13" s="40" t="str">
        <f>+$A$7</f>
        <v>DBT Nantes</v>
      </c>
      <c r="G13" s="52"/>
      <c r="H13" s="52"/>
      <c r="I13" s="53"/>
      <c r="J13" s="35"/>
    </row>
    <row r="14" spans="1:10" s="31" customFormat="1" ht="15.75" customHeight="1">
      <c r="A14" s="51" t="str">
        <f>+$F$7</f>
        <v>CS AVH Lyon</v>
      </c>
      <c r="B14" s="32"/>
      <c r="C14" s="33">
        <f>IF(ISBLANK('planning T1'!D17),"",'planning T1'!D17)</f>
      </c>
      <c r="D14" s="34" t="s">
        <v>16</v>
      </c>
      <c r="E14" s="34">
        <f>IF(ISBLANK('planning T1'!E17),"",'planning T1'!E17)</f>
      </c>
      <c r="F14" s="40" t="str">
        <f>+$F$4</f>
        <v>CS AVH Touraine</v>
      </c>
      <c r="G14" s="52"/>
      <c r="H14" s="52"/>
      <c r="I14" s="53"/>
      <c r="J14" s="35"/>
    </row>
    <row r="15" spans="1:10" s="31" customFormat="1" ht="15.75" customHeight="1">
      <c r="A15" s="51" t="str">
        <f>+$F$6</f>
        <v>CAH Clermont-Fd</v>
      </c>
      <c r="B15" s="32"/>
      <c r="C15" s="33">
        <f>IF(ISBLANK('planning T1'!D18),"",'planning T1'!D18)</f>
      </c>
      <c r="D15" s="34" t="s">
        <v>16</v>
      </c>
      <c r="E15" s="34">
        <f>IF(ISBLANK('planning T1'!E18),"",'planning T1'!E18)</f>
      </c>
      <c r="F15" s="40" t="str">
        <f>+$F$5</f>
        <v>Mulhouse TC</v>
      </c>
      <c r="G15" s="52"/>
      <c r="H15" s="52"/>
      <c r="I15" s="53"/>
      <c r="J15" s="35"/>
    </row>
    <row r="16" spans="1:10" s="31" customFormat="1" ht="15.75" customHeight="1">
      <c r="A16" s="54" t="str">
        <f>+$A$6</f>
        <v>ASSHAV Poitiers</v>
      </c>
      <c r="B16" s="32"/>
      <c r="C16" s="33">
        <f>IF(ISBLANK('planning T1'!D19),"",'planning T1'!D19)</f>
      </c>
      <c r="D16" s="34" t="s">
        <v>16</v>
      </c>
      <c r="E16" s="34">
        <f>IF(ISBLANK('planning T1'!E19),"",'planning T1'!E19)</f>
      </c>
      <c r="F16" s="40" t="str">
        <f>+$A$7</f>
        <v>DBT Nantes</v>
      </c>
      <c r="G16" s="52"/>
      <c r="H16" s="52"/>
      <c r="I16" s="53"/>
      <c r="J16" s="35"/>
    </row>
    <row r="17" spans="1:10" s="31" customFormat="1" ht="15.75" customHeight="1">
      <c r="A17" s="51" t="str">
        <f>+$A$5</f>
        <v>ANICES Nice</v>
      </c>
      <c r="B17" s="32"/>
      <c r="C17" s="33">
        <f>IF(ISBLANK('planning T1'!D20),"",'planning T1'!D20)</f>
      </c>
      <c r="D17" s="34" t="s">
        <v>16</v>
      </c>
      <c r="E17" s="34">
        <f>IF(ISBLANK('planning T1'!E20),"",'planning T1'!E20)</f>
      </c>
      <c r="F17" s="40" t="str">
        <f>+$F$7</f>
        <v>CS AVH Lyon</v>
      </c>
      <c r="G17" s="52"/>
      <c r="H17" s="52"/>
      <c r="I17" s="53"/>
      <c r="J17" s="35"/>
    </row>
    <row r="18" spans="1:10" s="31" customFormat="1" ht="15.75" customHeight="1">
      <c r="A18" s="51" t="str">
        <f>$A$4</f>
        <v>T Costarmoricain</v>
      </c>
      <c r="B18" s="32"/>
      <c r="C18" s="33">
        <f>IF(ISBLANK('planning T1'!D21),"",'planning T1'!D21)</f>
      </c>
      <c r="D18" s="34" t="s">
        <v>16</v>
      </c>
      <c r="E18" s="34">
        <f>IF(ISBLANK('planning T1'!E21),"",'planning T1'!E21)</f>
      </c>
      <c r="F18" s="40" t="str">
        <f>+$F$6</f>
        <v>CAH Clermont-Fd</v>
      </c>
      <c r="G18" s="52"/>
      <c r="H18" s="52"/>
      <c r="I18" s="53"/>
      <c r="J18" s="35"/>
    </row>
    <row r="19" spans="1:10" s="31" customFormat="1" ht="15.75" customHeight="1">
      <c r="A19" s="51" t="str">
        <f>+$F$5</f>
        <v>Mulhouse TC</v>
      </c>
      <c r="B19" s="32"/>
      <c r="C19" s="33">
        <f>IF(ISBLANK('planning T1'!D22),"",'planning T1'!D22)</f>
      </c>
      <c r="D19" s="34" t="s">
        <v>16</v>
      </c>
      <c r="E19" s="34">
        <f>IF(ISBLANK('planning T1'!E22),"",'planning T1'!E22)</f>
      </c>
      <c r="F19" s="40" t="str">
        <f>+$F$4</f>
        <v>CS AVH Touraine</v>
      </c>
      <c r="G19" s="52"/>
      <c r="H19" s="52"/>
      <c r="I19" s="53"/>
      <c r="J19" s="35"/>
    </row>
    <row r="20" spans="1:10" s="31" customFormat="1" ht="15.75" customHeight="1">
      <c r="A20" s="51" t="str">
        <f>+$A$7</f>
        <v>DBT Nantes</v>
      </c>
      <c r="B20" s="32"/>
      <c r="C20" s="33">
        <f>IF(ISBLANK('planning T1'!D23),"",'planning T1'!D23)</f>
      </c>
      <c r="D20" s="34" t="s">
        <v>16</v>
      </c>
      <c r="E20" s="34">
        <f>IF(ISBLANK('planning T1'!E23),"",'planning T1'!E23)</f>
      </c>
      <c r="F20" s="40" t="str">
        <f>+$A$5</f>
        <v>ANICES Nice</v>
      </c>
      <c r="G20" s="52"/>
      <c r="H20" s="52"/>
      <c r="I20" s="53"/>
      <c r="J20" s="35"/>
    </row>
    <row r="21" spans="1:10" s="31" customFormat="1" ht="15.75" customHeight="1">
      <c r="A21" s="54" t="str">
        <f>+$A$6</f>
        <v>ASSHAV Poitiers</v>
      </c>
      <c r="B21" s="32"/>
      <c r="C21" s="33">
        <f>IF(ISBLANK('planning T1'!D24),"",'planning T1'!D24)</f>
      </c>
      <c r="D21" s="34" t="s">
        <v>16</v>
      </c>
      <c r="E21" s="34">
        <f>IF(ISBLANK('planning T1'!E24),"",'planning T1'!E24)</f>
      </c>
      <c r="F21" s="40" t="str">
        <f>$A$4</f>
        <v>T Costarmoricain</v>
      </c>
      <c r="G21" s="52"/>
      <c r="H21" s="52"/>
      <c r="I21" s="53"/>
      <c r="J21" s="35"/>
    </row>
    <row r="22" spans="1:10" s="31" customFormat="1" ht="15.75" customHeight="1">
      <c r="A22" s="51" t="str">
        <f>+$F$5</f>
        <v>Mulhouse TC</v>
      </c>
      <c r="B22" s="32"/>
      <c r="C22" s="33">
        <f>IF(ISBLANK('planning T1'!D25),"",'planning T1'!D25)</f>
      </c>
      <c r="D22" s="34" t="s">
        <v>16</v>
      </c>
      <c r="E22" s="34">
        <f>IF(ISBLANK('planning T1'!E25),"",'planning T1'!E25)</f>
      </c>
      <c r="F22" s="40" t="str">
        <f>+$F$7</f>
        <v>CS AVH Lyon</v>
      </c>
      <c r="G22" s="52"/>
      <c r="H22" s="52"/>
      <c r="I22" s="53"/>
      <c r="J22" s="35"/>
    </row>
    <row r="23" spans="1:10" s="31" customFormat="1" ht="15.75" customHeight="1">
      <c r="A23" s="51" t="str">
        <f>+$F$6</f>
        <v>CAH Clermont-Fd</v>
      </c>
      <c r="B23" s="32"/>
      <c r="C23" s="33">
        <f>IF(ISBLANK('planning T1'!D26),"",'planning T1'!D26)</f>
      </c>
      <c r="D23" s="34" t="s">
        <v>16</v>
      </c>
      <c r="E23" s="34">
        <f>IF(ISBLANK('planning T1'!E26),"",'planning T1'!E26)</f>
      </c>
      <c r="F23" s="40" t="str">
        <f>+$A$5</f>
        <v>ANICES Nice</v>
      </c>
      <c r="G23" s="52"/>
      <c r="H23" s="52"/>
      <c r="I23" s="53"/>
      <c r="J23" s="35"/>
    </row>
    <row r="24" spans="1:10" s="31" customFormat="1" ht="15.75" customHeight="1">
      <c r="A24" s="51" t="str">
        <f>+$F$4</f>
        <v>CS AVH Touraine</v>
      </c>
      <c r="B24" s="32"/>
      <c r="C24" s="33">
        <f>IF(ISBLANK('planning T1'!D27),"",'planning T1'!D27)</f>
      </c>
      <c r="D24" s="34" t="s">
        <v>16</v>
      </c>
      <c r="E24" s="34">
        <f>IF(ISBLANK('planning T1'!E27),"",'planning T1'!E27)</f>
      </c>
      <c r="F24" s="40" t="str">
        <f>+$A$7</f>
        <v>DBT Nantes</v>
      </c>
      <c r="G24" s="52"/>
      <c r="H24" s="52"/>
      <c r="I24" s="53"/>
      <c r="J24" s="35"/>
    </row>
    <row r="25" spans="1:10" s="31" customFormat="1" ht="15.75" customHeight="1">
      <c r="A25" s="51" t="str">
        <f>+$F$7</f>
        <v>CS AVH Lyon</v>
      </c>
      <c r="B25" s="32"/>
      <c r="C25" s="33">
        <f>IF(ISBLANK('planning T1'!D28),"",'planning T1'!D28)</f>
      </c>
      <c r="D25" s="34" t="s">
        <v>16</v>
      </c>
      <c r="E25" s="34">
        <f>IF(ISBLANK('planning T1'!E28),"",'planning T1'!E28)</f>
      </c>
      <c r="F25" s="40" t="str">
        <f>$A$4</f>
        <v>T Costarmoricain</v>
      </c>
      <c r="G25" s="52"/>
      <c r="H25" s="52"/>
      <c r="I25" s="53"/>
      <c r="J25" s="35"/>
    </row>
    <row r="26" spans="1:10" s="31" customFormat="1" ht="15.75" customHeight="1">
      <c r="A26" s="51" t="str">
        <f>+$F$5</f>
        <v>Mulhouse TC</v>
      </c>
      <c r="B26" s="32"/>
      <c r="C26" s="33">
        <f>IF(ISBLANK('planning T1'!D29),"",'planning T1'!D29)</f>
      </c>
      <c r="D26" s="34" t="s">
        <v>16</v>
      </c>
      <c r="E26" s="34">
        <f>IF(ISBLANK('planning T1'!E29),"",'planning T1'!E29)</f>
      </c>
      <c r="F26" s="45" t="str">
        <f>+$A$6</f>
        <v>ASSHAV Poitiers</v>
      </c>
      <c r="G26" s="52"/>
      <c r="H26" s="52"/>
      <c r="I26" s="53"/>
      <c r="J26" s="35"/>
    </row>
    <row r="27" spans="1:10" s="31" customFormat="1" ht="15.75" customHeight="1">
      <c r="A27" s="51" t="str">
        <f>+$F$4</f>
        <v>CS AVH Touraine</v>
      </c>
      <c r="B27" s="32"/>
      <c r="C27" s="33">
        <f>IF(ISBLANK('planning T1'!D30),"",'planning T1'!D30)</f>
      </c>
      <c r="D27" s="34" t="s">
        <v>16</v>
      </c>
      <c r="E27" s="34">
        <f>IF(ISBLANK('planning T1'!E30),"",'planning T1'!E30)</f>
      </c>
      <c r="F27" s="40" t="str">
        <f>+$A$5</f>
        <v>ANICES Nice</v>
      </c>
      <c r="G27" s="52"/>
      <c r="H27" s="52"/>
      <c r="I27" s="53"/>
      <c r="J27" s="35"/>
    </row>
    <row r="28" spans="1:10" s="31" customFormat="1" ht="15.75" customHeight="1">
      <c r="A28" s="51" t="str">
        <f>+$F$6</f>
        <v>CAH Clermont-Fd</v>
      </c>
      <c r="B28" s="32"/>
      <c r="C28" s="33">
        <f>IF(ISBLANK('planning T1'!D31),"",'planning T1'!D31)</f>
      </c>
      <c r="D28" s="34" t="s">
        <v>16</v>
      </c>
      <c r="E28" s="34">
        <f>IF(ISBLANK('planning T1'!E31),"",'planning T1'!E31)</f>
      </c>
      <c r="F28" s="40" t="str">
        <f>+$A$7</f>
        <v>DBT Nantes</v>
      </c>
      <c r="G28" s="52"/>
      <c r="H28" s="52"/>
      <c r="I28" s="53"/>
      <c r="J28" s="35"/>
    </row>
    <row r="29" spans="1:10" s="31" customFormat="1" ht="15.75" customHeight="1">
      <c r="A29" s="51" t="str">
        <f>+$F$7</f>
        <v>CS AVH Lyon</v>
      </c>
      <c r="B29" s="32"/>
      <c r="C29" s="33">
        <f>IF(ISBLANK('planning T1'!D32),"",'planning T1'!D32)</f>
      </c>
      <c r="D29" s="34" t="s">
        <v>16</v>
      </c>
      <c r="E29" s="34">
        <f>IF(ISBLANK('planning T1'!E32),"",'planning T1'!E32)</f>
      </c>
      <c r="F29" s="45" t="str">
        <f>+$A$6</f>
        <v>ASSHAV Poitiers</v>
      </c>
      <c r="G29" s="52"/>
      <c r="H29" s="52"/>
      <c r="I29" s="53"/>
      <c r="J29" s="35"/>
    </row>
    <row r="30" spans="1:10" s="31" customFormat="1" ht="15.75" customHeight="1">
      <c r="A30" s="51" t="str">
        <f>+$F$5</f>
        <v>Mulhouse TC</v>
      </c>
      <c r="B30" s="32"/>
      <c r="C30" s="33">
        <f>IF(ISBLANK('planning T1'!D33),"",'planning T1'!D33)</f>
      </c>
      <c r="D30" s="34" t="s">
        <v>16</v>
      </c>
      <c r="E30" s="34">
        <f>IF(ISBLANK('planning T1'!E33),"",'planning T1'!E33)</f>
      </c>
      <c r="F30" s="40" t="str">
        <f>$A$4</f>
        <v>T Costarmoricain</v>
      </c>
      <c r="G30" s="52"/>
      <c r="H30" s="52"/>
      <c r="I30" s="53"/>
      <c r="J30" s="35"/>
    </row>
    <row r="31" spans="1:10" s="31" customFormat="1" ht="15.75" customHeight="1" thickBot="1">
      <c r="A31" s="55" t="str">
        <f>+$F$4</f>
        <v>CS AVH Touraine</v>
      </c>
      <c r="B31" s="36"/>
      <c r="C31" s="37">
        <f>IF(ISBLANK('planning T1'!D34),"",'planning T1'!D34)</f>
      </c>
      <c r="D31" s="38" t="s">
        <v>16</v>
      </c>
      <c r="E31" s="38">
        <f>IF(ISBLANK('planning T1'!E34),"",'planning T1'!E34)</f>
      </c>
      <c r="F31" s="56" t="str">
        <f>+$F$6</f>
        <v>CAH Clermont-Fd</v>
      </c>
      <c r="G31" s="57"/>
      <c r="H31" s="57"/>
      <c r="I31" s="58"/>
      <c r="J31" s="39"/>
    </row>
    <row r="32" spans="1:10" s="105" customFormat="1" ht="49.5" customHeight="1" thickBot="1">
      <c r="A32" s="135" t="s">
        <v>17</v>
      </c>
      <c r="B32" s="135"/>
      <c r="C32" s="135"/>
      <c r="D32" s="135"/>
      <c r="E32" s="135"/>
      <c r="F32" s="135"/>
      <c r="G32" s="135"/>
      <c r="H32" s="135"/>
      <c r="I32" s="135"/>
      <c r="J32" s="135"/>
    </row>
    <row r="33" spans="1:10" ht="30" customHeight="1" thickBot="1">
      <c r="A33" s="87" t="s">
        <v>18</v>
      </c>
      <c r="B33" s="88" t="s">
        <v>19</v>
      </c>
      <c r="C33" s="89" t="s">
        <v>20</v>
      </c>
      <c r="D33" s="89" t="s">
        <v>13</v>
      </c>
      <c r="E33" s="89" t="s">
        <v>14</v>
      </c>
      <c r="F33" s="89" t="s">
        <v>15</v>
      </c>
      <c r="G33" s="89" t="s">
        <v>30</v>
      </c>
      <c r="H33" s="89" t="s">
        <v>31</v>
      </c>
      <c r="I33" s="89" t="s">
        <v>32</v>
      </c>
      <c r="J33" s="90" t="s">
        <v>33</v>
      </c>
    </row>
    <row r="34" spans="1:10" s="31" customFormat="1" ht="15.75" customHeight="1">
      <c r="A34" s="30" t="str">
        <f>+$A$4</f>
        <v>T Costarmoricain</v>
      </c>
      <c r="B34" s="75">
        <f aca="true" t="shared" si="0" ref="B34:B41">SUM(D34*2,E34)</f>
        <v>0</v>
      </c>
      <c r="C34" s="76">
        <f aca="true" t="shared" si="1" ref="C34:C41">SUM(D34:F34)</f>
        <v>0</v>
      </c>
      <c r="D34" s="76">
        <f>IF('points T1'!$D$7=2,1,0)+IF('points T1'!$D$8=2,1,0)+IF('points T1'!$D$9=2,1,0)+IF('points T1'!$D$10=2,1,0)+IF('points T1'!$D$11=2,1,0)+IF('points T1'!$D$12=2,1,0)+IF('points T1'!$D$13=2,1,0)</f>
        <v>0</v>
      </c>
      <c r="E34" s="77">
        <f>IF('points T1'!$D$7=1,1,0)+IF('points T1'!$D$8=1,1,0)+IF('points T1'!$D$9=1,1,0)+IF('points T1'!$D$10=1,1,0)+IF('points T1'!$D$11=1,1,0)+IF('points T1'!$D$12=1,1,0)+IF('points T1'!$D$13=1,1,0)</f>
        <v>0</v>
      </c>
      <c r="F34" s="76">
        <f>IF('points T1'!$D$7=0,1,0)+IF('points T1'!$D$8=0,1,0)+IF('points T1'!$D$9=0,1,0)+IF('points T1'!$D$10=0,1,0)+IF('points T1'!$D$11=0,1,0)+IF('points T1'!$D$12=0,1,0)+IF('points T1'!$D$13=0,1,0)</f>
        <v>0</v>
      </c>
      <c r="G34" s="78">
        <f>'points T1'!$B$16</f>
      </c>
      <c r="H34" s="78">
        <f>'points T1'!$C$16</f>
      </c>
      <c r="I34" s="78">
        <f>'points T1'!$B$17</f>
      </c>
      <c r="J34" s="79">
        <f>'points T1'!$C$17</f>
      </c>
    </row>
    <row r="35" spans="1:10" s="31" customFormat="1" ht="15.75" customHeight="1">
      <c r="A35" s="35" t="str">
        <f>+$A$5</f>
        <v>ANICES Nice</v>
      </c>
      <c r="B35" s="80">
        <f t="shared" si="0"/>
        <v>0</v>
      </c>
      <c r="C35" s="81">
        <f t="shared" si="1"/>
        <v>0</v>
      </c>
      <c r="D35" s="81">
        <f>IF('points T1'!$G$7=2,1,0)+IF('points T1'!$G$8=2,1,0)+IF('points T1'!$G$9=2,1,0)+IF('points T1'!$G$10=2,1,0)+IF('points T1'!$G$11=2,1,0)+IF('points T1'!$G$12=2,1,0)+IF('points T1'!$G$13=2,1,0)</f>
        <v>0</v>
      </c>
      <c r="E35" s="81">
        <f>IF('points T1'!$G$7=1,1,0)+IF('points T1'!$G$8=1,1,0)+IF('points T1'!$G$9=1,1,0)+IF('points T1'!$G$10=1,1,0)+IF('points T1'!$G$11=1,1,0)+IF('points T1'!$G$12=1,1,0)+IF('points T1'!$G$13=1,1,0)</f>
        <v>0</v>
      </c>
      <c r="F35" s="81">
        <f>IF('points T1'!$G$7=0,1,0)+IF('points T1'!$G$8=0,1,0)+IF('points T1'!$G$9=0,1,0)+IF('points T1'!$G$10=0,1,0)+IF('points T1'!$G$11=0,1,0)+IF('points T1'!$G$12=0,1,0)+IF('points T1'!$G$13=0,1,0)</f>
        <v>0</v>
      </c>
      <c r="G35" s="82">
        <f>'points T1'!$E$16</f>
      </c>
      <c r="H35" s="82">
        <f>'points T1'!$F$16</f>
      </c>
      <c r="I35" s="82">
        <f>'points T1'!$E$17</f>
      </c>
      <c r="J35" s="83">
        <f>'points T1'!$F$17</f>
      </c>
    </row>
    <row r="36" spans="1:10" s="31" customFormat="1" ht="15.75" customHeight="1">
      <c r="A36" s="54" t="str">
        <f>+$A$6</f>
        <v>ASSHAV Poitiers</v>
      </c>
      <c r="B36" s="80">
        <f t="shared" si="0"/>
        <v>0</v>
      </c>
      <c r="C36" s="81">
        <f t="shared" si="1"/>
        <v>0</v>
      </c>
      <c r="D36" s="81">
        <f>IF('points T1'!$J$7=2,1,0)+IF('points T1'!$J$8=2,1,0)+IF('points T1'!$J$9=2,1,0)+IF('points T1'!$J$10=2,1,0)+IF('points T1'!$J$11=2,1,0)+IF('points T1'!$J$12=2,1,0)+IF('points T1'!$J$13=2,1,0)</f>
        <v>0</v>
      </c>
      <c r="E36" s="81">
        <f>IF('points T1'!$J$7=1,1,0)+IF('points T1'!$J$8=1,1,0)+IF('points T1'!$J$9=1,1,0)+IF('points T1'!$J$10=1,1,0)+IF('points T1'!$J$11=1,1,0)+IF('points T1'!$J$12=1,1,0)+IF('points T1'!$J$13=1,1,0)</f>
        <v>0</v>
      </c>
      <c r="F36" s="81">
        <f>IF('points T1'!$J$7=0,1,0)+IF('points T1'!$J$8=0,1,0)+IF('points T1'!$J$9=0,1,0)+IF('points T1'!$J$10=0,1,0)+IF('points T1'!$J$11=0,1,0)+IF('points T1'!$J$12=0,1,0)+IF('points T1'!$J$13=0,1,0)</f>
        <v>0</v>
      </c>
      <c r="G36" s="82">
        <f>'points T1'!$H$16</f>
      </c>
      <c r="H36" s="82">
        <f>'points T1'!$I$16</f>
      </c>
      <c r="I36" s="82">
        <f>'points T1'!$H$17</f>
      </c>
      <c r="J36" s="83">
        <f>'points T1'!$I$17</f>
      </c>
    </row>
    <row r="37" spans="1:10" s="31" customFormat="1" ht="15.75" customHeight="1">
      <c r="A37" s="51" t="str">
        <f>+$A$7</f>
        <v>DBT Nantes</v>
      </c>
      <c r="B37" s="80">
        <f t="shared" si="0"/>
        <v>0</v>
      </c>
      <c r="C37" s="81">
        <f t="shared" si="1"/>
        <v>0</v>
      </c>
      <c r="D37" s="81">
        <f>IF('points T1'!$M$7=2,1,0)+IF('points T1'!$M$8=2,1,0)+IF('points T1'!$M$9=2,1,0)+IF('points T1'!$M$10=2,1,0)+IF('points T1'!$M$11=2,1,0)+IF('points T1'!$M$12=2,1,0)+IF('points T1'!$M$13=2,1,0)</f>
        <v>0</v>
      </c>
      <c r="E37" s="81">
        <f>IF('points T1'!$M$7=1,1,0)+IF('points T1'!$M$8=1,1,0)+IF('points T1'!$M$9=1,1,0)+IF('points T1'!$M$10=1,1,0)+IF('points T1'!$M$11=1,1,0)+IF('points T1'!$M$12=1,1,0)+IF('points T1'!$M$13=1,1,0)</f>
        <v>0</v>
      </c>
      <c r="F37" s="81">
        <f>IF('points T1'!$M$7=0,1,0)+IF('points T1'!$M$8=0,1,0)+IF('points T1'!$M$9=0,1,0)+IF('points T1'!$M$10=0,1,0)+IF('points T1'!$M$11=0,1,0)+IF('points T1'!$M$12=0,1,0)+IF('points T1'!$M$13=0,1,0)</f>
        <v>0</v>
      </c>
      <c r="G37" s="82">
        <f>'points T1'!$K$16</f>
      </c>
      <c r="H37" s="82">
        <f>'points T1'!$L$16</f>
      </c>
      <c r="I37" s="82">
        <f>'points T1'!$K$17</f>
      </c>
      <c r="J37" s="83">
        <f>'points T1'!$L$17</f>
      </c>
    </row>
    <row r="38" spans="1:10" s="31" customFormat="1" ht="15.75" customHeight="1">
      <c r="A38" s="51" t="str">
        <f>+$F$7</f>
        <v>CS AVH Lyon</v>
      </c>
      <c r="B38" s="80">
        <f t="shared" si="0"/>
        <v>0</v>
      </c>
      <c r="C38" s="81">
        <f t="shared" si="1"/>
        <v>0</v>
      </c>
      <c r="D38" s="81">
        <f>IF('points T1'!$P$7=2,1,0)+IF('points T1'!$P$8=2,1,0)+IF('points T1'!$P$9=2,1,0)+IF('points T1'!$P$10=2,1,0)+IF('points T1'!$P$11=2,1,0)+IF('points T1'!$P$12=2,1,0)+IF('points T1'!$P$13=2,1,0)</f>
        <v>0</v>
      </c>
      <c r="E38" s="81">
        <f>IF('points T1'!$P$7=1,1,0)+IF('points T1'!$P$8=1,1,0)+IF('points T1'!$P$9=1,1,0)+IF('points T1'!$P$10=1,1,0)+IF('points T1'!$P$11=1,1,0)+IF('points T1'!$P$12=1,1,0)+IF('points T1'!$P$13=1,1,0)</f>
        <v>0</v>
      </c>
      <c r="F38" s="81">
        <f>IF('points T1'!$P$7=0,1,0)+IF('points T1'!$P$8=0,1,0)+IF('points T1'!$P$9=0,1,0)+IF('points T1'!$P$10=0,1,0)+IF('points T1'!$P$11=0,1,0)+IF('points T1'!$P$12=0,1,0)+IF('points T1'!$P$13=0,1,0)</f>
        <v>0</v>
      </c>
      <c r="G38" s="82">
        <f>'points T1'!$N$16</f>
      </c>
      <c r="H38" s="82">
        <f>'points T1'!$O$16</f>
      </c>
      <c r="I38" s="82">
        <f>'points T1'!$N$17</f>
      </c>
      <c r="J38" s="83">
        <f>'points T1'!$O$17</f>
      </c>
    </row>
    <row r="39" spans="1:10" s="31" customFormat="1" ht="15.75" customHeight="1">
      <c r="A39" s="51" t="str">
        <f>+$F$6</f>
        <v>CAH Clermont-Fd</v>
      </c>
      <c r="B39" s="80">
        <f t="shared" si="0"/>
        <v>0</v>
      </c>
      <c r="C39" s="81">
        <f t="shared" si="1"/>
        <v>0</v>
      </c>
      <c r="D39" s="81">
        <f>IF('points T1'!$S$7=2,1,0)+IF('points T1'!$S$8=2,1,0)+IF('points T1'!$S$9=2,1,0)+IF('points T1'!$S$10=2,1,0)+IF('points T1'!$S$11=2,1,0)+IF('points T1'!$S$12=2,1,0)+IF('points T1'!$S$13=2,1,0)</f>
        <v>0</v>
      </c>
      <c r="E39" s="81">
        <f>IF('points T1'!$S$7=1,1,0)+IF('points T1'!$S$8=1,1,0)+IF('points T1'!$S$9=1,1,0)+IF('points T1'!$S$10=1,1,0)+IF('points T1'!$S$11=1,1,0)+IF('points T1'!$S$12=1,1,0)+IF('points T1'!$S$13=1,1,0)</f>
        <v>0</v>
      </c>
      <c r="F39" s="81">
        <f>IF('points T1'!$S$7=0,1,0)+IF('points T1'!$S$8=0,1,0)+IF('points T1'!$S$9=0,1,0)+IF('points T1'!$S$10=0,1,0)+IF('points T1'!$S$11=0,1,0)+IF('points T1'!$S$12=0,1,0)+IF('points T1'!$S$13=0,1,0)</f>
        <v>0</v>
      </c>
      <c r="G39" s="82">
        <f>'points T1'!$Q$16</f>
      </c>
      <c r="H39" s="82">
        <f>'points T1'!$R$16</f>
      </c>
      <c r="I39" s="82">
        <f>'points T1'!$Q$17</f>
      </c>
      <c r="J39" s="83">
        <f>'points T1'!$R$17</f>
      </c>
    </row>
    <row r="40" spans="1:10" s="31" customFormat="1" ht="15.75" customHeight="1">
      <c r="A40" s="51" t="str">
        <f>+$F$5</f>
        <v>Mulhouse TC</v>
      </c>
      <c r="B40" s="80">
        <f t="shared" si="0"/>
        <v>0</v>
      </c>
      <c r="C40" s="81">
        <f t="shared" si="1"/>
        <v>0</v>
      </c>
      <c r="D40" s="81">
        <f>IF('points T1'!$V$7=2,1,0)+IF('points T1'!$V$8=2,1,0)+IF('points T1'!$V$9=2,1,0)+IF('points T1'!$V$10=2,1,0)+IF('points T1'!$V$11=2,1,0)+IF('points T1'!$V$12=2,1,0)+IF('points T1'!$V$13=2,1,0)</f>
        <v>0</v>
      </c>
      <c r="E40" s="81">
        <f>IF('points T1'!$V$7=1,1,0)+IF('points T1'!$V$8=1,1,0)+IF('points T1'!$V$9=1,1,0)+IF('points T1'!$V$10=1,1,0)+IF('points T1'!$V$11=1,1,0)+IF('points T1'!$V$12=1,1,0)+IF('points T1'!$V$13=1,1,0)</f>
        <v>0</v>
      </c>
      <c r="F40" s="81">
        <f>IF('points T1'!$V$7=0,1,0)+IF('points T1'!$V$8=0,1,0)+IF('points T1'!$V$9=0,1,0)+IF('points T1'!$V$10=0,1,0)+IF('points T1'!$V$11=0,1,0)+IF('points T1'!$V$12=0,1,0)+IF('points T1'!$V$13=0,1,0)</f>
        <v>0</v>
      </c>
      <c r="G40" s="82">
        <f>'points T1'!$T$16</f>
      </c>
      <c r="H40" s="82">
        <f>'points T1'!$U$16</f>
      </c>
      <c r="I40" s="82">
        <f>'points T1'!$T$17</f>
      </c>
      <c r="J40" s="83">
        <f>'points T1'!$U$17</f>
      </c>
    </row>
    <row r="41" spans="1:10" s="31" customFormat="1" ht="15.75" customHeight="1" thickBot="1">
      <c r="A41" s="51" t="str">
        <f>+$F$4</f>
        <v>CS AVH Touraine</v>
      </c>
      <c r="B41" s="85">
        <f t="shared" si="0"/>
        <v>0</v>
      </c>
      <c r="C41" s="86">
        <f t="shared" si="1"/>
        <v>0</v>
      </c>
      <c r="D41" s="86">
        <f>IF('points T1'!$Y$7=2,1,0)+IF('points T1'!$Y$8=2,1,0)+IF('points T1'!$Y$9=2,1,0)+IF('points T1'!$Y$10=2,1,0)+IF('points T1'!$Y$11=2,1,0)+IF('points T1'!$Y$12=2,1,0)+IF('points T1'!$Y$13=2,1,0)</f>
        <v>0</v>
      </c>
      <c r="E41" s="86">
        <f>IF('points T1'!$Y$7=1,1,0)+IF('points T1'!$Y$8=1,1,0)+IF('points T1'!$Y$9=1,1,0)+IF('points T1'!$Y$10=1,1,0)+IF('points T1'!$Y$11=1,1,0)+IF('points T1'!$Y$12=1,1,0)+IF('points T1'!$Y$13=1,1,0)</f>
        <v>0</v>
      </c>
      <c r="F41" s="86">
        <f>IF('points T1'!$Y$7=0,1,0)+IF('points T1'!$Y$8=0,1,0)+IF('points T1'!$Y$9=0,1,0)+IF('points T1'!$Y$10=0,1,0)+IF('points T1'!$Y$11=0,1,0)+IF('points T1'!$Y$12=0,1,0)+IF('points T1'!$Y$13=0,1,0)</f>
        <v>0</v>
      </c>
      <c r="G41" s="91">
        <f>'points T1'!$W$16</f>
      </c>
      <c r="H41" s="91">
        <f>'points T1'!$X$16</f>
      </c>
      <c r="I41" s="91">
        <f>'points T1'!$W$17</f>
      </c>
      <c r="J41" s="92">
        <f>'points T1'!$X$17</f>
      </c>
    </row>
    <row r="42" spans="1:10" s="31" customFormat="1" ht="15" customHeight="1" thickBot="1">
      <c r="A42" s="102" t="s">
        <v>21</v>
      </c>
      <c r="B42" s="93">
        <f aca="true" t="shared" si="2" ref="B42:I42">SUM(B34:B41)</f>
        <v>0</v>
      </c>
      <c r="C42" s="94">
        <f t="shared" si="2"/>
        <v>0</v>
      </c>
      <c r="D42" s="94">
        <f t="shared" si="2"/>
        <v>0</v>
      </c>
      <c r="E42" s="94">
        <f t="shared" si="2"/>
        <v>0</v>
      </c>
      <c r="F42" s="94">
        <f t="shared" si="2"/>
        <v>0</v>
      </c>
      <c r="G42" s="94">
        <f t="shared" si="2"/>
        <v>0</v>
      </c>
      <c r="H42" s="94">
        <f t="shared" si="2"/>
        <v>0</v>
      </c>
      <c r="I42" s="94">
        <f t="shared" si="2"/>
        <v>0</v>
      </c>
      <c r="J42" s="94"/>
    </row>
    <row r="43" spans="1:10" s="31" customFormat="1" ht="43.5" customHeight="1">
      <c r="A43" s="132" t="str">
        <f>'planning T1'!A1:G1</f>
        <v>CHALLENGE NATIONAL DE TORBALL ANTHV/UNADEV 2015-2016</v>
      </c>
      <c r="B43" s="132"/>
      <c r="C43" s="132"/>
      <c r="D43" s="132"/>
      <c r="E43" s="132"/>
      <c r="F43" s="132"/>
      <c r="G43" s="132"/>
      <c r="H43" s="132"/>
      <c r="I43" s="132"/>
      <c r="J43" s="132"/>
    </row>
    <row r="44" spans="1:10" s="31" customFormat="1" ht="17.25" customHeight="1">
      <c r="A44" s="131" t="str">
        <f>'planning T2'!A2:G2</f>
        <v>Niveau 1 féminin</v>
      </c>
      <c r="B44" s="131"/>
      <c r="C44" s="131"/>
      <c r="D44" s="131"/>
      <c r="E44" s="131"/>
      <c r="F44" s="131"/>
      <c r="G44" s="131"/>
      <c r="H44" s="131"/>
      <c r="I44" s="131"/>
      <c r="J44" s="131"/>
    </row>
    <row r="45" spans="1:10" s="31" customFormat="1" ht="17.25" customHeight="1" thickBot="1">
      <c r="A45" s="131" t="str">
        <f>'planning T2'!A3:G3</f>
        <v>Second tour : DBT Nantes, le 28/05/2016</v>
      </c>
      <c r="B45" s="131"/>
      <c r="C45" s="131"/>
      <c r="D45" s="131"/>
      <c r="E45" s="131"/>
      <c r="F45" s="131"/>
      <c r="G45" s="131"/>
      <c r="H45" s="131"/>
      <c r="I45" s="131"/>
      <c r="J45" s="131"/>
    </row>
    <row r="46" spans="1:10" s="31" customFormat="1" ht="15.75" customHeight="1">
      <c r="A46" s="42" t="str">
        <f>+$A$5</f>
        <v>ANICES Nice</v>
      </c>
      <c r="B46" s="67"/>
      <c r="C46" s="68">
        <f>IF(ISBLANK('planning T2'!D7),"",'planning T2'!D7)</f>
      </c>
      <c r="D46" s="29" t="s">
        <v>16</v>
      </c>
      <c r="E46" s="69">
        <f>IF(ISBLANK('planning T2'!E7),"",'planning T2'!E7)</f>
      </c>
      <c r="F46" s="43" t="str">
        <f>+$A$7</f>
        <v>DBT Nantes</v>
      </c>
      <c r="G46" s="43"/>
      <c r="H46" s="43"/>
      <c r="I46" s="43"/>
      <c r="J46" s="44"/>
    </row>
    <row r="47" spans="1:10" s="31" customFormat="1" ht="15.75" customHeight="1">
      <c r="A47" s="45" t="str">
        <f>+$A$6</f>
        <v>ASSHAV Poitiers</v>
      </c>
      <c r="B47" s="54"/>
      <c r="C47" s="70">
        <f>IF(ISBLANK('planning T2'!D8),"",'planning T2'!D8)</f>
      </c>
      <c r="D47" s="34" t="s">
        <v>16</v>
      </c>
      <c r="E47" s="71">
        <f>IF(ISBLANK('planning T2'!E8),"",'planning T2'!E8)</f>
      </c>
      <c r="F47" s="46" t="str">
        <f>+$F$7</f>
        <v>CS AVH Lyon</v>
      </c>
      <c r="G47" s="46"/>
      <c r="H47" s="46"/>
      <c r="I47" s="46"/>
      <c r="J47" s="47"/>
    </row>
    <row r="48" spans="1:10" s="31" customFormat="1" ht="15.75" customHeight="1">
      <c r="A48" s="40" t="str">
        <f>+$A$4</f>
        <v>T Costarmoricain</v>
      </c>
      <c r="B48" s="54"/>
      <c r="C48" s="70">
        <f>IF(ISBLANK('planning T2'!D9),"",'planning T2'!D9)</f>
      </c>
      <c r="D48" s="34" t="s">
        <v>16</v>
      </c>
      <c r="E48" s="71">
        <f>IF(ISBLANK('planning T2'!E9),"",'planning T2'!E9)</f>
      </c>
      <c r="F48" s="46" t="str">
        <f>+$F$5</f>
        <v>Mulhouse TC</v>
      </c>
      <c r="G48" s="46"/>
      <c r="H48" s="46"/>
      <c r="I48" s="46"/>
      <c r="J48" s="47"/>
    </row>
    <row r="49" spans="1:10" s="31" customFormat="1" ht="15.75" customHeight="1">
      <c r="A49" s="40" t="str">
        <f>+$A$5</f>
        <v>ANICES Nice</v>
      </c>
      <c r="B49" s="54"/>
      <c r="C49" s="70">
        <f>IF(ISBLANK('planning T2'!D10),"",'planning T2'!D10)</f>
      </c>
      <c r="D49" s="34" t="s">
        <v>16</v>
      </c>
      <c r="E49" s="71">
        <f>IF(ISBLANK('planning T2'!E10),"",'planning T2'!E10)</f>
      </c>
      <c r="F49" s="46" t="str">
        <f>+$F$4</f>
        <v>CS AVH Touraine</v>
      </c>
      <c r="G49" s="46"/>
      <c r="H49" s="46"/>
      <c r="I49" s="46"/>
      <c r="J49" s="47"/>
    </row>
    <row r="50" spans="1:10" s="31" customFormat="1" ht="15.75" customHeight="1">
      <c r="A50" s="40" t="str">
        <f>+$A$7</f>
        <v>DBT Nantes</v>
      </c>
      <c r="B50" s="54"/>
      <c r="C50" s="70">
        <f>IF(ISBLANK('planning T2'!D11),"",'planning T2'!D11)</f>
      </c>
      <c r="D50" s="34" t="s">
        <v>16</v>
      </c>
      <c r="E50" s="71">
        <f>IF(ISBLANK('planning T2'!E11),"",'planning T2'!E11)</f>
      </c>
      <c r="F50" s="46" t="str">
        <f>+$F$6</f>
        <v>CAH Clermont-Fd</v>
      </c>
      <c r="G50" s="46"/>
      <c r="H50" s="46"/>
      <c r="I50" s="46"/>
      <c r="J50" s="47"/>
    </row>
    <row r="51" spans="1:10" s="31" customFormat="1" ht="15.75" customHeight="1">
      <c r="A51" s="45" t="str">
        <f>+$A$6</f>
        <v>ASSHAV Poitiers</v>
      </c>
      <c r="B51" s="54"/>
      <c r="C51" s="70">
        <f>IF(ISBLANK('planning T2'!D12),"",'planning T2'!D12)</f>
      </c>
      <c r="D51" s="34" t="s">
        <v>16</v>
      </c>
      <c r="E51" s="71">
        <f>IF(ISBLANK('planning T2'!E12),"",'planning T2'!E12)</f>
      </c>
      <c r="F51" s="46" t="str">
        <f>+$F$5</f>
        <v>Mulhouse TC</v>
      </c>
      <c r="G51" s="46"/>
      <c r="H51" s="46"/>
      <c r="I51" s="46"/>
      <c r="J51" s="47"/>
    </row>
    <row r="52" spans="1:10" s="31" customFormat="1" ht="15.75" customHeight="1">
      <c r="A52" s="40" t="str">
        <f>+$A$4</f>
        <v>T Costarmoricain</v>
      </c>
      <c r="B52" s="54"/>
      <c r="C52" s="70">
        <f>IF(ISBLANK('planning T2'!D13),"",'planning T2'!D13)</f>
      </c>
      <c r="D52" s="34" t="s">
        <v>16</v>
      </c>
      <c r="E52" s="71">
        <f>IF(ISBLANK('planning T2'!E13),"",'planning T2'!E13)</f>
      </c>
      <c r="F52" s="46" t="str">
        <f>+$F$7</f>
        <v>CS AVH Lyon</v>
      </c>
      <c r="G52" s="46"/>
      <c r="H52" s="46"/>
      <c r="I52" s="46"/>
      <c r="J52" s="47"/>
    </row>
    <row r="53" spans="1:10" s="31" customFormat="1" ht="15.75" customHeight="1">
      <c r="A53" s="40" t="str">
        <f>+$A$7</f>
        <v>DBT Nantes</v>
      </c>
      <c r="B53" s="54"/>
      <c r="C53" s="70">
        <f>IF(ISBLANK('planning T2'!D14),"",'planning T2'!D14)</f>
      </c>
      <c r="D53" s="34" t="s">
        <v>16</v>
      </c>
      <c r="E53" s="71">
        <f>IF(ISBLANK('planning T2'!E14),"",'planning T2'!E14)</f>
      </c>
      <c r="F53" s="46" t="str">
        <f>+$F$4</f>
        <v>CS AVH Touraine</v>
      </c>
      <c r="G53" s="46"/>
      <c r="H53" s="46"/>
      <c r="I53" s="46"/>
      <c r="J53" s="47"/>
    </row>
    <row r="54" spans="1:10" s="31" customFormat="1" ht="15.75" customHeight="1">
      <c r="A54" s="40" t="str">
        <f>+$A$5</f>
        <v>ANICES Nice</v>
      </c>
      <c r="B54" s="54"/>
      <c r="C54" s="70">
        <f>IF(ISBLANK('planning T2'!D15),"",'planning T2'!D15)</f>
      </c>
      <c r="D54" s="34" t="s">
        <v>16</v>
      </c>
      <c r="E54" s="71">
        <f>IF(ISBLANK('planning T2'!E15),"",'planning T2'!E15)</f>
      </c>
      <c r="F54" s="46" t="str">
        <f>+$F$6</f>
        <v>CAH Clermont-Fd</v>
      </c>
      <c r="G54" s="46"/>
      <c r="H54" s="46"/>
      <c r="I54" s="46"/>
      <c r="J54" s="47"/>
    </row>
    <row r="55" spans="1:10" s="31" customFormat="1" ht="15.75" customHeight="1">
      <c r="A55" s="40" t="str">
        <f>+$A$4</f>
        <v>T Costarmoricain</v>
      </c>
      <c r="B55" s="54"/>
      <c r="C55" s="70">
        <f>IF(ISBLANK('planning T2'!D16),"",'planning T2'!D16)</f>
      </c>
      <c r="D55" s="34" t="s">
        <v>16</v>
      </c>
      <c r="E55" s="71">
        <f>IF(ISBLANK('planning T2'!E16),"",'planning T2'!E16)</f>
      </c>
      <c r="F55" s="41" t="str">
        <f>+$A$6</f>
        <v>ASSHAV Poitiers</v>
      </c>
      <c r="G55" s="46"/>
      <c r="H55" s="46"/>
      <c r="I55" s="46"/>
      <c r="J55" s="47"/>
    </row>
    <row r="56" spans="1:10" s="31" customFormat="1" ht="15.75" customHeight="1">
      <c r="A56" s="40" t="str">
        <f>+$F$7</f>
        <v>CS AVH Lyon</v>
      </c>
      <c r="B56" s="54"/>
      <c r="C56" s="70">
        <f>IF(ISBLANK('planning T2'!D17),"",'planning T2'!D17)</f>
      </c>
      <c r="D56" s="34" t="s">
        <v>16</v>
      </c>
      <c r="E56" s="71">
        <f>IF(ISBLANK('planning T2'!E17),"",'planning T2'!E17)</f>
      </c>
      <c r="F56" s="46" t="str">
        <f>+$F$5</f>
        <v>Mulhouse TC</v>
      </c>
      <c r="G56" s="46"/>
      <c r="H56" s="46"/>
      <c r="I56" s="46"/>
      <c r="J56" s="47"/>
    </row>
    <row r="57" spans="1:10" s="31" customFormat="1" ht="15.75" customHeight="1">
      <c r="A57" s="40" t="str">
        <f>+$F$6</f>
        <v>CAH Clermont-Fd</v>
      </c>
      <c r="B57" s="54"/>
      <c r="C57" s="70">
        <f>IF(ISBLANK('planning T2'!D18),"",'planning T2'!D18)</f>
      </c>
      <c r="D57" s="34" t="s">
        <v>16</v>
      </c>
      <c r="E57" s="71">
        <f>IF(ISBLANK('planning T2'!E18),"",'planning T2'!E18)</f>
      </c>
      <c r="F57" s="46" t="str">
        <f>+$F$4</f>
        <v>CS AVH Touraine</v>
      </c>
      <c r="G57" s="46"/>
      <c r="H57" s="46"/>
      <c r="I57" s="46"/>
      <c r="J57" s="47"/>
    </row>
    <row r="58" spans="1:10" s="31" customFormat="1" ht="15.75" customHeight="1">
      <c r="A58" s="40" t="str">
        <f>+$A$7</f>
        <v>DBT Nantes</v>
      </c>
      <c r="B58" s="54"/>
      <c r="C58" s="70">
        <f>IF(ISBLANK('planning T2'!D19),"",'planning T2'!D19)</f>
      </c>
      <c r="D58" s="34" t="s">
        <v>16</v>
      </c>
      <c r="E58" s="71">
        <f>IF(ISBLANK('planning T2'!E19),"",'planning T2'!E19)</f>
      </c>
      <c r="F58" s="41" t="str">
        <f>+$A$6</f>
        <v>ASSHAV Poitiers</v>
      </c>
      <c r="G58" s="46"/>
      <c r="H58" s="46"/>
      <c r="I58" s="46"/>
      <c r="J58" s="47"/>
    </row>
    <row r="59" spans="1:10" s="31" customFormat="1" ht="15.75" customHeight="1">
      <c r="A59" s="40" t="str">
        <f>+$F$7</f>
        <v>CS AVH Lyon</v>
      </c>
      <c r="B59" s="54"/>
      <c r="C59" s="70">
        <f>IF(ISBLANK('planning T2'!D20),"",'planning T2'!D20)</f>
      </c>
      <c r="D59" s="34" t="s">
        <v>16</v>
      </c>
      <c r="E59" s="71">
        <f>IF(ISBLANK('planning T2'!E20),"",'planning T2'!E20)</f>
      </c>
      <c r="F59" s="46" t="str">
        <f>+$A$5</f>
        <v>ANICES Nice</v>
      </c>
      <c r="G59" s="46"/>
      <c r="H59" s="46"/>
      <c r="I59" s="46"/>
      <c r="J59" s="47"/>
    </row>
    <row r="60" spans="1:10" s="31" customFormat="1" ht="15.75" customHeight="1">
      <c r="A60" s="40" t="str">
        <f>+$F$6</f>
        <v>CAH Clermont-Fd</v>
      </c>
      <c r="B60" s="54"/>
      <c r="C60" s="70">
        <f>IF(ISBLANK('planning T2'!D21),"",'planning T2'!D21)</f>
      </c>
      <c r="D60" s="34" t="s">
        <v>16</v>
      </c>
      <c r="E60" s="71">
        <f>IF(ISBLANK('planning T2'!E21),"",'planning T2'!E21)</f>
      </c>
      <c r="F60" s="46" t="str">
        <f>+$A$4</f>
        <v>T Costarmoricain</v>
      </c>
      <c r="G60" s="46"/>
      <c r="H60" s="46"/>
      <c r="I60" s="46"/>
      <c r="J60" s="47"/>
    </row>
    <row r="61" spans="1:10" s="31" customFormat="1" ht="15.75" customHeight="1">
      <c r="A61" s="40" t="str">
        <f>+$F$4</f>
        <v>CS AVH Touraine</v>
      </c>
      <c r="B61" s="54"/>
      <c r="C61" s="70">
        <f>IF(ISBLANK('planning T2'!D22),"",'planning T2'!D22)</f>
      </c>
      <c r="D61" s="34" t="s">
        <v>16</v>
      </c>
      <c r="E61" s="71">
        <f>IF(ISBLANK('planning T2'!E22),"",'planning T2'!E22)</f>
      </c>
      <c r="F61" s="46" t="str">
        <f>+$F$5</f>
        <v>Mulhouse TC</v>
      </c>
      <c r="G61" s="46"/>
      <c r="H61" s="46"/>
      <c r="I61" s="46"/>
      <c r="J61" s="47"/>
    </row>
    <row r="62" spans="1:10" s="31" customFormat="1" ht="15.75" customHeight="1">
      <c r="A62" s="45" t="str">
        <f>+$A$6</f>
        <v>ASSHAV Poitiers</v>
      </c>
      <c r="B62" s="54"/>
      <c r="C62" s="70">
        <f>IF(ISBLANK('planning T2'!D23),"",'planning T2'!D23)</f>
      </c>
      <c r="D62" s="34" t="s">
        <v>16</v>
      </c>
      <c r="E62" s="71">
        <f>IF(ISBLANK('planning T2'!E23),"",'planning T2'!E23)</f>
      </c>
      <c r="F62" s="46" t="str">
        <f>+$A$5</f>
        <v>ANICES Nice</v>
      </c>
      <c r="G62" s="46"/>
      <c r="H62" s="46"/>
      <c r="I62" s="46"/>
      <c r="J62" s="47"/>
    </row>
    <row r="63" spans="1:10" s="31" customFormat="1" ht="15.75" customHeight="1">
      <c r="A63" s="40" t="str">
        <f>+$A$7</f>
        <v>DBT Nantes</v>
      </c>
      <c r="B63" s="54"/>
      <c r="C63" s="70">
        <f>IF(ISBLANK('planning T2'!D24),"",'planning T2'!D24)</f>
      </c>
      <c r="D63" s="34" t="s">
        <v>16</v>
      </c>
      <c r="E63" s="71">
        <f>IF(ISBLANK('planning T2'!E24),"",'planning T2'!E24)</f>
      </c>
      <c r="F63" s="46" t="str">
        <f>+$A$4</f>
        <v>T Costarmoricain</v>
      </c>
      <c r="G63" s="46"/>
      <c r="H63" s="46"/>
      <c r="I63" s="46"/>
      <c r="J63" s="47"/>
    </row>
    <row r="64" spans="1:10" s="31" customFormat="1" ht="15.75" customHeight="1">
      <c r="A64" s="40" t="str">
        <f>+$F$4</f>
        <v>CS AVH Touraine</v>
      </c>
      <c r="B64" s="54"/>
      <c r="C64" s="70">
        <f>IF(ISBLANK('planning T2'!D25),"",'planning T2'!D25)</f>
      </c>
      <c r="D64" s="34" t="s">
        <v>16</v>
      </c>
      <c r="E64" s="71">
        <f>IF(ISBLANK('planning T2'!E25),"",'planning T2'!E25)</f>
      </c>
      <c r="F64" s="46" t="str">
        <f>+$F$7</f>
        <v>CS AVH Lyon</v>
      </c>
      <c r="G64" s="46"/>
      <c r="H64" s="46"/>
      <c r="I64" s="46"/>
      <c r="J64" s="47"/>
    </row>
    <row r="65" spans="1:10" s="31" customFormat="1" ht="15.75" customHeight="1">
      <c r="A65" s="40" t="str">
        <f>+$F$5</f>
        <v>Mulhouse TC</v>
      </c>
      <c r="B65" s="54"/>
      <c r="C65" s="70">
        <f>IF(ISBLANK('planning T2'!D26),"",'planning T2'!D26)</f>
      </c>
      <c r="D65" s="34" t="s">
        <v>16</v>
      </c>
      <c r="E65" s="71">
        <f>IF(ISBLANK('planning T2'!E26),"",'planning T2'!E26)</f>
      </c>
      <c r="F65" s="46" t="str">
        <f>+$F$6</f>
        <v>CAH Clermont-Fd</v>
      </c>
      <c r="G65" s="46"/>
      <c r="H65" s="46"/>
      <c r="I65" s="46"/>
      <c r="J65" s="47"/>
    </row>
    <row r="66" spans="1:10" s="31" customFormat="1" ht="15.75" customHeight="1">
      <c r="A66" s="40" t="str">
        <f>+$A$5</f>
        <v>ANICES Nice</v>
      </c>
      <c r="B66" s="54"/>
      <c r="C66" s="70">
        <f>IF(ISBLANK('planning T2'!D27),"",'planning T2'!D27)</f>
      </c>
      <c r="D66" s="34" t="s">
        <v>16</v>
      </c>
      <c r="E66" s="71">
        <f>IF(ISBLANK('planning T2'!E27),"",'planning T2'!E27)</f>
      </c>
      <c r="F66" s="46" t="str">
        <f>+$A$4</f>
        <v>T Costarmoricain</v>
      </c>
      <c r="G66" s="46"/>
      <c r="H66" s="46"/>
      <c r="I66" s="46"/>
      <c r="J66" s="47"/>
    </row>
    <row r="67" spans="1:10" s="31" customFormat="1" ht="15.75" customHeight="1">
      <c r="A67" s="40" t="str">
        <f>+$F$4</f>
        <v>CS AVH Touraine</v>
      </c>
      <c r="B67" s="54"/>
      <c r="C67" s="70">
        <f>IF(ISBLANK('planning T2'!D28),"",'planning T2'!D28)</f>
      </c>
      <c r="D67" s="34" t="s">
        <v>16</v>
      </c>
      <c r="E67" s="71">
        <f>IF(ISBLANK('planning T2'!E28),"",'planning T2'!E28)</f>
      </c>
      <c r="F67" s="41" t="str">
        <f>+$A$6</f>
        <v>ASSHAV Poitiers</v>
      </c>
      <c r="G67" s="46"/>
      <c r="H67" s="46"/>
      <c r="I67" s="46"/>
      <c r="J67" s="47"/>
    </row>
    <row r="68" spans="1:10" s="31" customFormat="1" ht="15.75" customHeight="1">
      <c r="A68" s="40" t="str">
        <f>+$F$5</f>
        <v>Mulhouse TC</v>
      </c>
      <c r="B68" s="54"/>
      <c r="C68" s="70">
        <f>IF(ISBLANK('planning T2'!D29),"",'planning T2'!D29)</f>
      </c>
      <c r="D68" s="34" t="s">
        <v>16</v>
      </c>
      <c r="E68" s="71">
        <f>IF(ISBLANK('planning T2'!E29),"",'planning T2'!E29)</f>
      </c>
      <c r="F68" s="46" t="str">
        <f>+$A$7</f>
        <v>DBT Nantes</v>
      </c>
      <c r="G68" s="46"/>
      <c r="H68" s="46"/>
      <c r="I68" s="46"/>
      <c r="J68" s="47"/>
    </row>
    <row r="69" spans="1:10" s="31" customFormat="1" ht="15.75" customHeight="1">
      <c r="A69" s="40" t="str">
        <f>+$F$6</f>
        <v>CAH Clermont-Fd</v>
      </c>
      <c r="B69" s="54"/>
      <c r="C69" s="70">
        <f>IF(ISBLANK('planning T2'!D30),"",'planning T2'!D30)</f>
      </c>
      <c r="D69" s="34" t="s">
        <v>16</v>
      </c>
      <c r="E69" s="71">
        <f>IF(ISBLANK('planning T2'!E30),"",'planning T2'!E30)</f>
      </c>
      <c r="F69" s="46" t="str">
        <f>+$F$7</f>
        <v>CS AVH Lyon</v>
      </c>
      <c r="G69" s="46"/>
      <c r="H69" s="46"/>
      <c r="I69" s="46"/>
      <c r="J69" s="47"/>
    </row>
    <row r="70" spans="1:10" s="31" customFormat="1" ht="15.75" customHeight="1">
      <c r="A70" s="40" t="str">
        <f>+$F$4</f>
        <v>CS AVH Touraine</v>
      </c>
      <c r="B70" s="54"/>
      <c r="C70" s="70">
        <f>IF(ISBLANK('planning T2'!D31),"",'planning T2'!D31)</f>
      </c>
      <c r="D70" s="34" t="s">
        <v>16</v>
      </c>
      <c r="E70" s="71">
        <f>IF(ISBLANK('planning T2'!E31),"",'planning T2'!E31)</f>
      </c>
      <c r="F70" s="46" t="str">
        <f>+$A$4</f>
        <v>T Costarmoricain</v>
      </c>
      <c r="G70" s="46"/>
      <c r="H70" s="46"/>
      <c r="I70" s="46"/>
      <c r="J70" s="47"/>
    </row>
    <row r="71" spans="1:10" s="31" customFormat="1" ht="15.75" customHeight="1">
      <c r="A71" s="40" t="str">
        <f>+$F$5</f>
        <v>Mulhouse TC</v>
      </c>
      <c r="B71" s="54"/>
      <c r="C71" s="70">
        <f>IF(ISBLANK('planning T2'!D32),"",'planning T2'!D32)</f>
      </c>
      <c r="D71" s="34" t="s">
        <v>16</v>
      </c>
      <c r="E71" s="71">
        <f>IF(ISBLANK('planning T2'!E32),"",'planning T2'!E32)</f>
      </c>
      <c r="F71" s="46" t="str">
        <f>+$A$5</f>
        <v>ANICES Nice</v>
      </c>
      <c r="G71" s="46"/>
      <c r="H71" s="46"/>
      <c r="I71" s="46"/>
      <c r="J71" s="47"/>
    </row>
    <row r="72" spans="1:10" s="31" customFormat="1" ht="15.75" customHeight="1">
      <c r="A72" s="40" t="str">
        <f>+$F$6</f>
        <v>CAH Clermont-Fd</v>
      </c>
      <c r="B72" s="54"/>
      <c r="C72" s="70">
        <f>IF(ISBLANK('planning T2'!D33),"",'planning T2'!D33)</f>
      </c>
      <c r="D72" s="34" t="s">
        <v>16</v>
      </c>
      <c r="E72" s="71">
        <f>IF(ISBLANK('planning T2'!E33),"",'planning T2'!E33)</f>
      </c>
      <c r="F72" s="41" t="str">
        <f>+$A$6</f>
        <v>ASSHAV Poitiers</v>
      </c>
      <c r="G72" s="46"/>
      <c r="H72" s="46"/>
      <c r="I72" s="46"/>
      <c r="J72" s="47"/>
    </row>
    <row r="73" spans="1:10" s="31" customFormat="1" ht="15.75" customHeight="1" thickBot="1">
      <c r="A73" s="56" t="str">
        <f>+$F$7</f>
        <v>CS AVH Lyon</v>
      </c>
      <c r="B73" s="72"/>
      <c r="C73" s="73">
        <f>IF(ISBLANK('planning T2'!D34),"",'planning T2'!D34)</f>
      </c>
      <c r="D73" s="38" t="s">
        <v>16</v>
      </c>
      <c r="E73" s="74">
        <f>IF(ISBLANK('planning T2'!E34),"",'planning T2'!E34)</f>
      </c>
      <c r="F73" s="48" t="str">
        <f>+$A$7</f>
        <v>DBT Nantes</v>
      </c>
      <c r="G73" s="48"/>
      <c r="H73" s="48"/>
      <c r="I73" s="48"/>
      <c r="J73" s="49"/>
    </row>
    <row r="74" spans="1:10" s="50" customFormat="1" ht="49.5" customHeight="1" thickBot="1">
      <c r="A74" s="104" t="s">
        <v>22</v>
      </c>
      <c r="B74" s="104"/>
      <c r="C74" s="104"/>
      <c r="D74" s="104"/>
      <c r="E74" s="104"/>
      <c r="F74" s="104"/>
      <c r="G74" s="104"/>
      <c r="H74" s="104"/>
      <c r="I74" s="104"/>
      <c r="J74" s="104"/>
    </row>
    <row r="75" spans="1:10" s="31" customFormat="1" ht="30" customHeight="1">
      <c r="A75" s="106" t="s">
        <v>18</v>
      </c>
      <c r="B75" s="107" t="s">
        <v>19</v>
      </c>
      <c r="C75" s="108" t="s">
        <v>20</v>
      </c>
      <c r="D75" s="108" t="s">
        <v>13</v>
      </c>
      <c r="E75" s="108" t="s">
        <v>14</v>
      </c>
      <c r="F75" s="108" t="s">
        <v>15</v>
      </c>
      <c r="G75" s="108" t="s">
        <v>30</v>
      </c>
      <c r="H75" s="108" t="s">
        <v>31</v>
      </c>
      <c r="I75" s="108" t="s">
        <v>32</v>
      </c>
      <c r="J75" s="109" t="s">
        <v>33</v>
      </c>
    </row>
    <row r="76" spans="1:10" s="31" customFormat="1" ht="15" customHeight="1">
      <c r="A76" s="51" t="str">
        <f>+$A$4</f>
        <v>T Costarmoricain</v>
      </c>
      <c r="B76" s="80">
        <f aca="true" t="shared" si="3" ref="B76:B83">SUM(D76*2,E76)</f>
        <v>0</v>
      </c>
      <c r="C76" s="81">
        <f aca="true" t="shared" si="4" ref="C76:C83">SUM(D76:F76)</f>
        <v>0</v>
      </c>
      <c r="D76" s="81">
        <f>IF('points T2'!$D$7=2,1,0)+IF('points T2'!$D$8=2,1,0)+IF('points T2'!$D$9=2,1,0)+IF('points T2'!$D$10=2,1,0)+IF('points T2'!$D$11=2,1,0)+IF('points T2'!$D$12=2,1,0)+IF('points T2'!$D$13=2,1,0)</f>
        <v>0</v>
      </c>
      <c r="E76" s="110">
        <f>IF('points T2'!$D$7=1,1,0)+IF('points T2'!$D$8=1,1,0)+IF('points T2'!$D$9=1,1,0)+IF('points T2'!$D$10=1,1,0)+IF('points T2'!$D$11=1,1,0)+IF('points T2'!$D$12=1,1,0)+IF('points T2'!$D$13=1,1,0)</f>
        <v>0</v>
      </c>
      <c r="F76" s="81">
        <f>IF('points T2'!$D$7=0,1,0)+IF('points T2'!$D$8=0,1,0)+IF('points T2'!$D$9=0,1,0)+IF('points T2'!$D$10=0,1,0)+IF('points T2'!$D$11=0,1,0)+IF('points T2'!$D$12=0,1,0)+IF('points T2'!$D$13=0,1,0)</f>
        <v>0</v>
      </c>
      <c r="G76" s="82">
        <f>'points T2'!$B$16</f>
      </c>
      <c r="H76" s="82">
        <f>'points T2'!$C$16</f>
      </c>
      <c r="I76" s="82">
        <f>'points T2'!$B$17</f>
      </c>
      <c r="J76" s="83">
        <f>'points T2'!$C$17</f>
      </c>
    </row>
    <row r="77" spans="1:10" s="31" customFormat="1" ht="15" customHeight="1">
      <c r="A77" s="51" t="str">
        <f>+$A$5</f>
        <v>ANICES Nice</v>
      </c>
      <c r="B77" s="80">
        <f t="shared" si="3"/>
        <v>0</v>
      </c>
      <c r="C77" s="81">
        <f t="shared" si="4"/>
        <v>0</v>
      </c>
      <c r="D77" s="81">
        <f>IF('points T2'!$G$7=2,1,0)+IF('points T2'!$G$8=2,1,0)+IF('points T2'!$G$9=2,1,0)+IF('points T2'!$G$10=2,1,0)+IF('points T2'!$G$11=2,1,0)+IF('points T2'!$G$12=2,1,0)+IF('points T2'!$G$13=2,1,0)</f>
        <v>0</v>
      </c>
      <c r="E77" s="81">
        <f>IF('points T2'!$G$7=1,1,0)+IF('points T2'!$G$8=1,1,0)+IF('points T2'!$G$9=1,1,0)+IF('points T2'!$G$10=1,1,0)+IF('points T2'!$G$11=1,1,0)+IF('points T2'!$G$12=1,1,0)+IF('points T2'!$G$13=1,1,0)</f>
        <v>0</v>
      </c>
      <c r="F77" s="81">
        <f>IF('points T2'!$G$7=0,1,0)+IF('points T2'!$G$8=0,1,0)+IF('points T2'!$G$9=0,1,0)+IF('points T2'!$G$10=0,1,0)+IF('points T2'!$G$11=0,1,0)+IF('points T2'!$G$12=0,1,0)+IF('points T2'!$G$13=0,1,0)</f>
        <v>0</v>
      </c>
      <c r="G77" s="82">
        <f>'points T2'!$E$16</f>
      </c>
      <c r="H77" s="82">
        <f>'points T2'!$F$16</f>
      </c>
      <c r="I77" s="82">
        <f>'points T2'!$E$17</f>
      </c>
      <c r="J77" s="83">
        <f>'points T2'!$F$17</f>
      </c>
    </row>
    <row r="78" spans="1:10" s="31" customFormat="1" ht="15" customHeight="1">
      <c r="A78" s="54" t="str">
        <f>+$A$6</f>
        <v>ASSHAV Poitiers</v>
      </c>
      <c r="B78" s="84">
        <f t="shared" si="3"/>
        <v>0</v>
      </c>
      <c r="C78" s="81">
        <f t="shared" si="4"/>
        <v>0</v>
      </c>
      <c r="D78" s="81">
        <f>IF('points T2'!$J$7=2,1,0)+IF('points T2'!$J$8=2,1,0)+IF('points T2'!$J$9=2,1,0)+IF('points T2'!$J$10=2,1,0)+IF('points T2'!$J$11=2,1,0)+IF('points T2'!$J$12=2,1,0)+IF('points T2'!$J$13=2,1,0)</f>
        <v>0</v>
      </c>
      <c r="E78" s="81">
        <f>IF('points T2'!$J$7=1,1,0)+IF('points T2'!$J$8=1,1,0)+IF('points T2'!$J$9=1,1,0)+IF('points T2'!$J$10=1,1,0)+IF('points T2'!$J$11=1,1,0)+IF('points T2'!$J$12=1,1,0)+IF('points T2'!$J$13=1,1,0)</f>
        <v>0</v>
      </c>
      <c r="F78" s="81">
        <f>IF('points T2'!$J$7=0,1,0)+IF('points T2'!$J$8=0,1,0)+IF('points T2'!$J$9=0,1,0)+IF('points T2'!$J$10=0,1,0)+IF('points T2'!$J$11=0,1,0)+IF('points T2'!$J$12=0,1,0)+IF('points T2'!$J$13=0,1,0)</f>
        <v>0</v>
      </c>
      <c r="G78" s="82">
        <f>'points T2'!$H$16</f>
      </c>
      <c r="H78" s="82">
        <f>'points T2'!$I$16</f>
      </c>
      <c r="I78" s="82">
        <f>'points T2'!$H$17</f>
      </c>
      <c r="J78" s="83">
        <f>'points T2'!$I$17</f>
      </c>
    </row>
    <row r="79" spans="1:10" s="31" customFormat="1" ht="15" customHeight="1">
      <c r="A79" s="51" t="str">
        <f>+$A$7</f>
        <v>DBT Nantes</v>
      </c>
      <c r="B79" s="80">
        <f t="shared" si="3"/>
        <v>0</v>
      </c>
      <c r="C79" s="81">
        <f t="shared" si="4"/>
        <v>0</v>
      </c>
      <c r="D79" s="81">
        <f>IF('points T2'!$M$7=2,1,0)+IF('points T2'!$M$8=2,1,0)+IF('points T2'!$M$9=2,1,0)+IF('points T2'!$M$10=2,1,0)+IF('points T2'!$M$11=2,1,0)+IF('points T2'!$M$12=2,1,0)+IF('points T2'!$M$13=2,1,0)</f>
        <v>0</v>
      </c>
      <c r="E79" s="81">
        <f>IF('points T2'!$M$7=1,1,0)+IF('points T2'!$M$8=1,1,0)+IF('points T2'!$M$9=1,1,0)+IF('points T2'!$M$10=1,1,0)+IF('points T2'!$M$11=1,1,0)+IF('points T2'!$M$12=1,1,0)+IF('points T2'!$M$13=1,1,0)</f>
        <v>0</v>
      </c>
      <c r="F79" s="81">
        <f>IF('points T2'!$M$7=0,1,0)+IF('points T2'!$M$8=0,1,0)+IF('points T2'!$M$9=0,1,0)+IF('points T2'!$M$10=0,1,0)+IF('points T2'!$M$11=0,1,0)+IF('points T2'!$M$12=0,1,0)+IF('points T2'!$M$13=0,1,0)</f>
        <v>0</v>
      </c>
      <c r="G79" s="82">
        <f>'points T2'!$K$16</f>
      </c>
      <c r="H79" s="82">
        <f>'points T2'!$L$16</f>
      </c>
      <c r="I79" s="82">
        <f>'points T2'!$K$17</f>
      </c>
      <c r="J79" s="83">
        <f>'points T2'!$L$17</f>
      </c>
    </row>
    <row r="80" spans="1:10" s="31" customFormat="1" ht="15" customHeight="1">
      <c r="A80" s="51" t="str">
        <f>+$F$7</f>
        <v>CS AVH Lyon</v>
      </c>
      <c r="B80" s="80">
        <f t="shared" si="3"/>
        <v>0</v>
      </c>
      <c r="C80" s="81">
        <f t="shared" si="4"/>
        <v>0</v>
      </c>
      <c r="D80" s="81">
        <f>IF('points T2'!$P$7=2,1,0)+IF('points T2'!$P$8=2,1,0)+IF('points T2'!$P$9=2,1,0)+IF('points T2'!$P$10=2,1,0)+IF('points T2'!$P$11=2,1,0)+IF('points T2'!$P$12=2,1,0)+IF('points T2'!$P$13=2,1,0)</f>
        <v>0</v>
      </c>
      <c r="E80" s="81">
        <f>IF('points T2'!$P$7=1,1,0)+IF('points T2'!$P$8=1,1,0)+IF('points T2'!$P$9=1,1,0)+IF('points T2'!$P$10=1,1,0)+IF('points T2'!$P$11=1,1,0)+IF('points T2'!$P$12=1,1,0)+IF('points T2'!$P$13=1,1,0)</f>
        <v>0</v>
      </c>
      <c r="F80" s="81">
        <f>IF('points T2'!$P$7=0,1,0)+IF('points T2'!$P$8=0,1,0)+IF('points T2'!$P$9=0,1,0)+IF('points T2'!$P$10=0,1,0)+IF('points T2'!$P$11=0,1,0)+IF('points T2'!$P$12=0,1,0)+IF('points T2'!$P$13=0,1,0)</f>
        <v>0</v>
      </c>
      <c r="G80" s="82">
        <f>'points T2'!$N$16</f>
      </c>
      <c r="H80" s="82">
        <f>'points T2'!$O$16</f>
      </c>
      <c r="I80" s="82">
        <f>'points T2'!$N$17</f>
      </c>
      <c r="J80" s="83">
        <f>'points T2'!$O$17</f>
      </c>
    </row>
    <row r="81" spans="1:10" s="31" customFormat="1" ht="15" customHeight="1">
      <c r="A81" s="51" t="str">
        <f>+$F$6</f>
        <v>CAH Clermont-Fd</v>
      </c>
      <c r="B81" s="80">
        <f t="shared" si="3"/>
        <v>0</v>
      </c>
      <c r="C81" s="81">
        <f t="shared" si="4"/>
        <v>0</v>
      </c>
      <c r="D81" s="81">
        <f>IF('points T2'!$S$7=2,1,0)+IF('points T2'!$S$8=2,1,0)+IF('points T2'!$S$9=2,1,0)+IF('points T2'!$S$10=2,1,0)+IF('points T2'!$S$11=2,1,0)+IF('points T2'!$S$12=2,1,0)+IF('points T2'!$S$13=2,1,0)</f>
        <v>0</v>
      </c>
      <c r="E81" s="81">
        <f>IF('points T2'!$S$7=1,1,0)+IF('points T2'!$S$8=1,1,0)+IF('points T2'!$S$9=1,1,0)+IF('points T2'!$S$10=1,1,0)+IF('points T2'!$S$11=1,1,0)+IF('points T2'!$S$12=1,1,0)+IF('points T2'!$S$13=1,1,0)</f>
        <v>0</v>
      </c>
      <c r="F81" s="81">
        <f>IF('points T2'!$S$7=0,1,0)+IF('points T2'!$S$8=0,1,0)+IF('points T2'!$S$9=0,1,0)+IF('points T2'!$S$10=0,1,0)+IF('points T2'!$S$11=0,1,0)+IF('points T2'!$S$12=0,1,0)+IF('points T2'!$S$13=0,1,0)</f>
        <v>0</v>
      </c>
      <c r="G81" s="82">
        <f>'points T2'!$Q$16</f>
      </c>
      <c r="H81" s="82">
        <f>'points T2'!$R$16</f>
      </c>
      <c r="I81" s="82">
        <f>'points T2'!$Q$17</f>
      </c>
      <c r="J81" s="83">
        <f>'points T2'!$R$17</f>
      </c>
    </row>
    <row r="82" spans="1:10" s="31" customFormat="1" ht="15" customHeight="1">
      <c r="A82" s="51" t="str">
        <f>+$F$5</f>
        <v>Mulhouse TC</v>
      </c>
      <c r="B82" s="80">
        <f t="shared" si="3"/>
        <v>0</v>
      </c>
      <c r="C82" s="81">
        <f t="shared" si="4"/>
        <v>0</v>
      </c>
      <c r="D82" s="81">
        <f>IF('points T2'!$V$7=2,1,0)+IF('points T2'!$V$8=2,1,0)+IF('points T2'!$V$9=2,1,0)+IF('points T2'!$V$10=2,1,0)+IF('points T2'!$V$11=2,1,0)+IF('points T2'!$V$12=2,1,0)+IF('points T2'!$V$13=2,1,0)</f>
        <v>0</v>
      </c>
      <c r="E82" s="81">
        <f>IF('points T2'!$V$7=1,1,0)+IF('points T2'!$V$8=1,1,0)+IF('points T2'!$V$9=1,1,0)+IF('points T2'!$V$10=1,1,0)+IF('points T2'!$V$11=1,1,0)+IF('points T2'!$V$12=1,1,0)+IF('points T2'!$V$13=1,1,0)</f>
        <v>0</v>
      </c>
      <c r="F82" s="81">
        <f>IF('points T2'!$V$7=0,1,0)+IF('points T2'!$V$8=0,1,0)+IF('points T2'!$V$9=0,1,0)+IF('points T2'!$V$10=0,1,0)+IF('points T2'!$V$11=0,1,0)+IF('points T2'!$V$12=0,1,0)+IF('points T2'!$V$13=0,1,0)</f>
        <v>0</v>
      </c>
      <c r="G82" s="82">
        <f>'points T2'!$T$16</f>
      </c>
      <c r="H82" s="82">
        <f>'points T2'!$U$16</f>
      </c>
      <c r="I82" s="82">
        <f>'points T2'!$T$17</f>
      </c>
      <c r="J82" s="83">
        <f>'points T2'!$U$17</f>
      </c>
    </row>
    <row r="83" spans="1:10" s="31" customFormat="1" ht="15" customHeight="1" thickBot="1">
      <c r="A83" s="51" t="str">
        <f>+$F$4</f>
        <v>CS AVH Touraine</v>
      </c>
      <c r="B83" s="95">
        <f t="shared" si="3"/>
        <v>0</v>
      </c>
      <c r="C83" s="96">
        <f t="shared" si="4"/>
        <v>0</v>
      </c>
      <c r="D83" s="96">
        <f>IF('points T2'!$Y$7=2,1,0)+IF('points T2'!$Y$8=2,1,0)+IF('points T2'!$Y$9=2,1,0)+IF('points T2'!$Y$10=2,1,0)+IF('points T2'!$Y$11=2,1,0)+IF('points T2'!$Y$12=2,1,0)+IF('points T2'!$Y$13=2,1,0)</f>
        <v>0</v>
      </c>
      <c r="E83" s="96">
        <f>IF('points T2'!$Y$7=1,1,0)+IF('points T2'!$Y$8=1,1,0)+IF('points T2'!$Y$9=1,1,0)+IF('points T2'!$Y$10=1,1,0)+IF('points T2'!$Y$11=1,1,0)+IF('points T2'!$Y$12=1,1,0)+IF('points T2'!$Y$13=1,1,0)</f>
        <v>0</v>
      </c>
      <c r="F83" s="96">
        <f>IF('points T2'!$Y$7=0,1,0)+IF('points T2'!$Y$8=0,1,0)+IF('points T2'!$Y$9=0,1,0)+IF('points T2'!$Y$10=0,1,0)+IF('points T2'!$Y$11=0,1,0)+IF('points T2'!$Y$12=0,1,0)+IF('points T2'!$Y$13=0,1,0)</f>
        <v>0</v>
      </c>
      <c r="G83" s="97">
        <f>'points T2'!$W$16</f>
      </c>
      <c r="H83" s="97">
        <f>'points T2'!$X$16</f>
      </c>
      <c r="I83" s="97">
        <f>'points T2'!$W$17</f>
      </c>
      <c r="J83" s="98">
        <f>'points T2'!$X$17</f>
      </c>
    </row>
    <row r="84" spans="1:10" s="31" customFormat="1" ht="15" customHeight="1" thickBot="1">
      <c r="A84" s="101" t="s">
        <v>21</v>
      </c>
      <c r="B84" s="99">
        <f aca="true" t="shared" si="5" ref="B84:I84">SUM(B76:B83)</f>
        <v>0</v>
      </c>
      <c r="C84" s="100">
        <f t="shared" si="5"/>
        <v>0</v>
      </c>
      <c r="D84" s="100">
        <f t="shared" si="5"/>
        <v>0</v>
      </c>
      <c r="E84" s="100">
        <f t="shared" si="5"/>
        <v>0</v>
      </c>
      <c r="F84" s="100">
        <f t="shared" si="5"/>
        <v>0</v>
      </c>
      <c r="G84" s="100">
        <f t="shared" si="5"/>
        <v>0</v>
      </c>
      <c r="H84" s="100">
        <f t="shared" si="5"/>
        <v>0</v>
      </c>
      <c r="I84" s="100">
        <f t="shared" si="5"/>
        <v>0</v>
      </c>
      <c r="J84" s="100"/>
    </row>
    <row r="85" spans="1:10" s="50" customFormat="1" ht="61.5" customHeight="1">
      <c r="A85" s="132" t="str">
        <f>'planning T1'!A1:G1</f>
        <v>CHALLENGE NATIONAL DE TORBALL ANTHV/UNADEV 2015-2016</v>
      </c>
      <c r="B85" s="132"/>
      <c r="C85" s="132"/>
      <c r="D85" s="132"/>
      <c r="E85" s="132"/>
      <c r="F85" s="132"/>
      <c r="G85" s="132"/>
      <c r="H85" s="132"/>
      <c r="I85" s="132"/>
      <c r="J85" s="132"/>
    </row>
    <row r="86" spans="1:10" s="31" customFormat="1" ht="15" customHeight="1">
      <c r="A86" s="131" t="str">
        <f>'planning T1'!A2:G2</f>
        <v>Niveau 1 féminin</v>
      </c>
      <c r="B86" s="131"/>
      <c r="C86" s="131"/>
      <c r="D86" s="131"/>
      <c r="E86" s="131"/>
      <c r="F86" s="131"/>
      <c r="G86" s="131"/>
      <c r="H86" s="131"/>
      <c r="I86" s="131"/>
      <c r="J86" s="131"/>
    </row>
    <row r="87" spans="1:10" s="103" customFormat="1" ht="99.75" customHeight="1" thickBot="1">
      <c r="A87" s="130" t="s">
        <v>23</v>
      </c>
      <c r="B87" s="130"/>
      <c r="C87" s="130"/>
      <c r="D87" s="130"/>
      <c r="E87" s="130"/>
      <c r="F87" s="130"/>
      <c r="G87" s="130"/>
      <c r="H87" s="130"/>
      <c r="I87" s="130"/>
      <c r="J87" s="130"/>
    </row>
    <row r="88" spans="1:10" s="31" customFormat="1" ht="30" customHeight="1">
      <c r="A88" s="106" t="s">
        <v>18</v>
      </c>
      <c r="B88" s="107" t="s">
        <v>19</v>
      </c>
      <c r="C88" s="108" t="s">
        <v>20</v>
      </c>
      <c r="D88" s="108" t="s">
        <v>13</v>
      </c>
      <c r="E88" s="108" t="s">
        <v>14</v>
      </c>
      <c r="F88" s="108" t="s">
        <v>15</v>
      </c>
      <c r="G88" s="108" t="s">
        <v>30</v>
      </c>
      <c r="H88" s="108" t="s">
        <v>31</v>
      </c>
      <c r="I88" s="108" t="s">
        <v>32</v>
      </c>
      <c r="J88" s="109" t="s">
        <v>33</v>
      </c>
    </row>
    <row r="89" spans="1:10" s="31" customFormat="1" ht="21.75" customHeight="1">
      <c r="A89" s="51" t="str">
        <f>+$A$4</f>
        <v>T Costarmoricain</v>
      </c>
      <c r="B89" s="80">
        <f aca="true" t="shared" si="6" ref="B89:B96">SUM(D89*2,E89)</f>
        <v>0</v>
      </c>
      <c r="C89" s="81">
        <f aca="true" t="shared" si="7" ref="C89:C96">SUM(D89:F89)</f>
        <v>0</v>
      </c>
      <c r="D89" s="81">
        <f>IF('points T1'!$D$7=2,1,0)+IF('points T1'!$D$8=2,1,0)+IF('points T1'!$D$9=2,1,0)+IF('points T1'!$D$10=2,1,0)+IF('points T1'!$D$11=2,1,0)+IF('points T1'!$D$12=2,1,0)+IF('points T1'!$D$13=2,1,0)+IF('points T2'!$D$7=2,1,0)+IF('points T2'!$D$8=2,1,0)+IF('points T2'!$D$9=2,1,0)+IF('points T2'!$D$10=2,1,0)+IF('points T2'!$D$11=2,1,0)+IF('points T2'!$D$12=2,1,0)+IF('points T2'!$D$13=2,1,0)</f>
        <v>0</v>
      </c>
      <c r="E89" s="110">
        <f>IF('points T1'!$D$7=1,1,0)+IF('points T1'!$D$8=1,1,0)+IF('points T1'!$D$9=1,1,0)+IF('points T1'!$D$10=1,1,0)+IF('points T1'!$D$11=1,1,0)+IF('points T1'!$D$12=1,1,0)+IF('points T1'!$D$13=1,1,0)+IF('points T2'!$D$7=1,1,0)+IF('points T2'!$D$8=1,1,0)+IF('points T2'!$D$9=1,1,0)+IF('points T2'!$D$10=1,1,0)+IF('points T2'!$D$11=1,1,0)+IF('points T2'!$D$12=1,1,0)+IF('points T2'!$D$13=1,1,0)</f>
        <v>0</v>
      </c>
      <c r="F89" s="81">
        <f>IF('points T1'!$D$7=0,1,0)+IF('points T1'!$D$8=0,1,0)+IF('points T1'!$D$9=0,1,0)+IF('points T1'!$D$10=0,1,0)+IF('points T1'!$D$11=0,1,0)+IF('points T1'!$D$12=0,1,0)+IF('points T1'!$D$13=0,1,0)+IF('points T2'!$D$7=0,1,0)+IF('points T2'!$D$8=0,1,0)+IF('points T2'!$D$9=0,1,0)+IF('points T2'!$D$10=0,1,0)+IF('points T2'!$D$11=0,1,0)+IF('points T2'!$D$12=0,1,0)+IF('points T2'!$D$13=0,1,0)</f>
        <v>0</v>
      </c>
      <c r="G89" s="82">
        <f>'points T2'!$B$23</f>
      </c>
      <c r="H89" s="82">
        <f>'points T2'!$C$23</f>
      </c>
      <c r="I89" s="82">
        <f>'points T2'!$B$24</f>
      </c>
      <c r="J89" s="83">
        <f>'points T2'!$C$24</f>
      </c>
    </row>
    <row r="90" spans="1:10" s="31" customFormat="1" ht="21.75" customHeight="1">
      <c r="A90" s="51" t="str">
        <f>+$A$5</f>
        <v>ANICES Nice</v>
      </c>
      <c r="B90" s="80">
        <f t="shared" si="6"/>
        <v>0</v>
      </c>
      <c r="C90" s="81">
        <f t="shared" si="7"/>
        <v>0</v>
      </c>
      <c r="D90" s="81">
        <f>IF('points T1'!$G$7=2,1,0)+IF('points T1'!$G$8=2,1,0)+IF('points T1'!$G$9=2,1,0)+IF('points T1'!$G$10=2,1,0)+IF('points T1'!$G$11=2,1,0)+IF('points T1'!$G$12=2,1,0)+IF('points T1'!$G$13=2,1,0)+IF('points T2'!$G$7=2,1,0)+IF('points T2'!$G$8=2,1,0)+IF('points T2'!$G$9=2,1,0)+IF('points T2'!$G$10=2,1,0)+IF('points T2'!$G$11=2,1,0)+IF('points T2'!$G$12=2,1,0)+IF('points T2'!$G$13=2,1,0)</f>
        <v>0</v>
      </c>
      <c r="E90" s="110">
        <f>IF('points T1'!$G$7=1,1,0)+IF('points T1'!$G$8=1,1,0)+IF('points T1'!$G$9=1,1,0)+IF('points T1'!$G$10=1,1,0)+IF('points T1'!$G$11=1,1,0)+IF('points T1'!$G$12=1,1,0)+IF('points T1'!$G$13=1,1,0)+IF('points T2'!$G$7=1,1,0)+IF('points T2'!$G$8=1,1,0)+IF('points T2'!$G$9=1,1,0)+IF('points T2'!$G$10=1,1,0)+IF('points T2'!$G$11=1,1,0)+IF('points T2'!$G$12=1,1,0)+IF('points T2'!$G$13=1,1,0)</f>
        <v>0</v>
      </c>
      <c r="F90" s="81">
        <f>IF('points T1'!$G$7=0,1,0)+IF('points T1'!$G$8=0,1,0)+IF('points T1'!$G$9=0,1,0)+IF('points T1'!$G$10=0,1,0)+IF('points T1'!$G$11=0,1,0)+IF('points T1'!$G$12=0,1,0)+IF('points T1'!$G$13=0,1,0)+IF('points T2'!$G$7=0,1,0)+IF('points T2'!$G$8=0,1,0)+IF('points T2'!$G$9=0,1,0)+IF('points T2'!$G$10=0,1,0)+IF('points T2'!$G$11=0,1,0)+IF('points T2'!$G$12=0,1,0)+IF('points T2'!$G$13=0,1,0)</f>
        <v>0</v>
      </c>
      <c r="G90" s="82">
        <f>'points T2'!$E$23</f>
      </c>
      <c r="H90" s="82">
        <f>'points T2'!$F$23</f>
      </c>
      <c r="I90" s="82">
        <f>'points T2'!$E$24</f>
      </c>
      <c r="J90" s="83">
        <f>'points T2'!$F$24</f>
      </c>
    </row>
    <row r="91" spans="1:10" s="31" customFormat="1" ht="21.75" customHeight="1">
      <c r="A91" s="54" t="str">
        <f>+$A$6</f>
        <v>ASSHAV Poitiers</v>
      </c>
      <c r="B91" s="80">
        <f t="shared" si="6"/>
        <v>0</v>
      </c>
      <c r="C91" s="81">
        <f t="shared" si="7"/>
        <v>0</v>
      </c>
      <c r="D91" s="81">
        <f>IF('points T1'!$J$7=2,1,0)+IF('points T1'!$J$8=2,1,0)+IF('points T1'!$J$9=2,1,0)+IF('points T1'!$J$10=2,1,0)+IF('points T1'!$J$11=2,1,0)+IF('points T1'!$J$12=2,1,0)+IF('points T1'!$J$13=2,1,0)+IF('points T2'!$J$7=2,1,0)+IF('points T2'!$J$8=2,1,0)+IF('points T2'!$J$9=2,1,0)+IF('points T2'!$J$10=2,1,0)+IF('points T2'!$J$11=2,1,0)+IF('points T2'!$J$12=2,1,0)+IF('points T2'!$J$13=2,1,0)</f>
        <v>0</v>
      </c>
      <c r="E91" s="81">
        <f>IF('points T1'!$J$7=1,1,0)+IF('points T1'!$J$8=1,1,0)+IF('points T1'!$J$9=1,1,0)+IF('points T1'!$J$10=1,1,0)+IF('points T1'!$J$11=1,1,0)+IF('points T1'!$J$12=1,1,0)+IF('points T1'!$J$13=1,1,0)+IF('points T2'!$J$7=1,1,0)+IF('points T2'!$J$8=1,1,0)+IF('points T2'!$J$9=1,1,0)+IF('points T2'!$J$10=1,1,0)+IF('points T2'!$J$11=1,1,0)+IF('points T2'!$J$12=1,1,0)+IF('points T2'!$J$13=1,1,0)</f>
        <v>0</v>
      </c>
      <c r="F91" s="81">
        <f>IF('points T1'!$J$7=0,1,0)+IF('points T1'!$J$8=0,1,0)+IF('points T1'!$J$9=0,1,0)+IF('points T1'!$J$10=0,1,0)+IF('points T1'!$J$11=0,1,0)+IF('points T1'!$J$12=0,1,0)+IF('points T1'!$J$13=0,1,0)+IF('points T2'!$J$7=0,1,0)+IF('points T2'!$J$8=0,1,0)+IF('points T2'!$J$9=0,1,0)+IF('points T2'!$J$10=0,1,0)+IF('points T2'!$J$11=0,1,0)+IF('points T2'!$J$12=0,1,0)+IF('points T2'!$J$13=0,1,0)</f>
        <v>0</v>
      </c>
      <c r="G91" s="82">
        <f>'points T2'!$H$23</f>
      </c>
      <c r="H91" s="82">
        <f>'points T2'!$I$23</f>
      </c>
      <c r="I91" s="82">
        <f>'points T2'!$H$24</f>
      </c>
      <c r="J91" s="83">
        <f>'points T2'!$I$24</f>
      </c>
    </row>
    <row r="92" spans="1:10" s="31" customFormat="1" ht="21.75" customHeight="1">
      <c r="A92" s="51" t="str">
        <f>+$A$7</f>
        <v>DBT Nantes</v>
      </c>
      <c r="B92" s="80">
        <f t="shared" si="6"/>
        <v>0</v>
      </c>
      <c r="C92" s="81">
        <f t="shared" si="7"/>
        <v>0</v>
      </c>
      <c r="D92" s="81">
        <f>IF('points T1'!$M$7=2,1,0)+IF('points T1'!$M$8=2,1,0)+IF('points T1'!$M$9=2,1,0)+IF('points T1'!$M$10=2,1,0)+IF('points T1'!$M$11=2,1,0)+IF('points T1'!$M$12=2,1,0)+IF('points T1'!$M$13=2,1,0)+IF('points T2'!$M$7=2,1,0)+IF('points T2'!$M$8=2,1,0)+IF('points T2'!$M$9=2,1,0)+IF('points T2'!$M$10=2,1,0)+IF('points T2'!$M$11=2,1,0)+IF('points T2'!$M$12=2,1,0)+IF('points T2'!$M$13=2,1,0)</f>
        <v>0</v>
      </c>
      <c r="E92" s="81">
        <f>IF('points T1'!$M$7=1,1,0)+IF('points T1'!$M$8=1,1,0)+IF('points T1'!$M$9=1,1,0)+IF('points T1'!$M$10=1,1,0)+IF('points T1'!$M$11=1,1,0)+IF('points T1'!$M$12=1,1,0)+IF('points T1'!$M$13=1,1,0)+IF('points T2'!$M$7=1,1,0)+IF('points T2'!$M$8=1,1,0)+IF('points T2'!$M$9=1,1,0)+IF('points T2'!$M$10=1,1,0)+IF('points T2'!$M$11=1,1,0)+IF('points T2'!$M$12=1,1,0)+IF('points T2'!$M$13=1,1,0)</f>
        <v>0</v>
      </c>
      <c r="F92" s="81">
        <f>IF('points T1'!$M$7=0,1,0)+IF('points T1'!$M$8=0,1,0)+IF('points T1'!$M$9=0,1,0)+IF('points T1'!$M$10=0,1,0)+IF('points T1'!$M$11=0,1,0)+IF('points T1'!$M$12=0,1,0)+IF('points T1'!$M$13=0,1,0)+IF('points T2'!$M$7=0,1,0)+IF('points T2'!$M$8=0,1,0)+IF('points T2'!$M$9=0,1,0)+IF('points T2'!$M$10=0,1,0)+IF('points T2'!$M$11=0,1,0)+IF('points T2'!$M$12=0,1,0)+IF('points T2'!$M$13=0,1,0)</f>
        <v>0</v>
      </c>
      <c r="G92" s="82">
        <f>'points T2'!$K$23</f>
      </c>
      <c r="H92" s="82">
        <f>'points T2'!$L$23</f>
      </c>
      <c r="I92" s="82">
        <f>'points T2'!$K$24</f>
      </c>
      <c r="J92" s="83">
        <f>'points T2'!$L$24</f>
      </c>
    </row>
    <row r="93" spans="1:10" s="31" customFormat="1" ht="21.75" customHeight="1">
      <c r="A93" s="51" t="str">
        <f>+$F$7</f>
        <v>CS AVH Lyon</v>
      </c>
      <c r="B93" s="80">
        <f t="shared" si="6"/>
        <v>0</v>
      </c>
      <c r="C93" s="81">
        <f t="shared" si="7"/>
        <v>0</v>
      </c>
      <c r="D93" s="81">
        <f>IF('points T1'!$P$7=2,1,0)+IF('points T1'!$P$8=2,1,0)+IF('points T1'!$P$9=2,1,0)+IF('points T1'!$P$10=2,1,0)+IF('points T1'!$P$11=2,1,0)+IF('points T1'!$P$12=2,1,0)+IF('points T1'!$P$13=2,1,0)+IF('points T2'!$P$7=2,1,0)+IF('points T2'!$P$8=2,1,0)+IF('points T2'!$P$9=2,1,0)+IF('points T2'!$P$10=2,1,0)+IF('points T2'!$P$11=2,1,0)+IF('points T2'!$P$12=2,1,0)+IF('points T2'!$P$13=2,1,0)</f>
        <v>0</v>
      </c>
      <c r="E93" s="81">
        <f>IF('points T1'!$P$7=1,1,0)+IF('points T1'!$P$8=1,1,0)+IF('points T1'!$P$9=1,1,0)+IF('points T1'!$P$10=1,1,0)+IF('points T1'!$P$11=1,1,0)+IF('points T1'!$P$12=1,1,0)+IF('points T1'!$P$13=1,1,0)+IF('points T2'!$P$7=1,1,0)+IF('points T2'!$P$8=1,1,0)+IF('points T2'!$P$9=1,1,0)+IF('points T2'!$P$10=1,1,0)+IF('points T2'!$P$11=1,1,0)+IF('points T2'!$P$12=1,1,0)+IF('points T2'!$P$13=1,1,0)</f>
        <v>0</v>
      </c>
      <c r="F93" s="81">
        <f>IF('points T1'!$P$7=0,1,0)+IF('points T1'!$P$8=0,1,0)+IF('points T1'!$P$9=0,1,0)+IF('points T1'!$P$10=0,1,0)+IF('points T1'!$P$11=0,1,0)+IF('points T1'!$P$12=0,1,0)+IF('points T1'!$P$13=0,1,0)+IF('points T2'!$P$7=0,1,0)+IF('points T2'!$P$8=0,1,0)+IF('points T2'!$P$9=0,1,0)+IF('points T2'!$P$10=0,1,0)+IF('points T2'!$P$11=0,1,0)+IF('points T2'!$P$12=0,1,0)+IF('points T2'!$P$13=0,1,0)</f>
        <v>0</v>
      </c>
      <c r="G93" s="82">
        <f>'points T2'!$N$23</f>
      </c>
      <c r="H93" s="82">
        <f>'points T2'!$O$23</f>
      </c>
      <c r="I93" s="82">
        <f>'points T2'!$N$24</f>
      </c>
      <c r="J93" s="83">
        <f>'points T2'!$O$24</f>
      </c>
    </row>
    <row r="94" spans="1:10" s="31" customFormat="1" ht="21.75" customHeight="1">
      <c r="A94" s="51" t="str">
        <f>+$F$6</f>
        <v>CAH Clermont-Fd</v>
      </c>
      <c r="B94" s="80">
        <f t="shared" si="6"/>
        <v>0</v>
      </c>
      <c r="C94" s="81">
        <f t="shared" si="7"/>
        <v>0</v>
      </c>
      <c r="D94" s="81">
        <f>IF('points T1'!$S$7=2,1,0)+IF('points T1'!$S$8=2,1,0)+IF('points T1'!$S$9=2,1,0)+IF('points T1'!$S$10=2,1,0)+IF('points T1'!$S$11=2,1,0)+IF('points T1'!$S$12=2,1,0)+IF('points T1'!$S$13=2,1,0)+IF('points T2'!$S$7=2,1,0)+IF('points T2'!$S$8=2,1,0)+IF('points T2'!$S$9=2,1,0)+IF('points T2'!$S$10=2,1,0)+IF('points T2'!$S$11=2,1,0)+IF('points T2'!$S$12=2,1,0)+IF('points T2'!$S$13=2,1,0)</f>
        <v>0</v>
      </c>
      <c r="E94" s="81">
        <f>IF('points T1'!$S$7=1,1,0)+IF('points T1'!$S$8=1,1,0)+IF('points T1'!$S$9=1,1,0)+IF('points T1'!$S$10=1,1,0)+IF('points T1'!$S$11=1,1,0)+IF('points T1'!$S$12=1,1,0)+IF('points T1'!$S$13=1,1,0)+IF('points T2'!$S$7=1,1,0)+IF('points T2'!$S$8=1,1,0)+IF('points T2'!$S$9=1,1,0)+IF('points T2'!$S$10=1,1,0)+IF('points T2'!$S$11=1,1,0)+IF('points T2'!$S$12=1,1,0)+IF('points T2'!$S$13=1,1,0)</f>
        <v>0</v>
      </c>
      <c r="F94" s="81">
        <f>IF('points T1'!$S$7=0,1,0)+IF('points T1'!$S$8=0,1,0)+IF('points T1'!$S$9=0,1,0)+IF('points T1'!$S$10=0,1,0)+IF('points T1'!$S$11=0,1,0)+IF('points T1'!$S$12=0,1,0)+IF('points T1'!$S$13=0,1,0)+IF('points T2'!$S$7=0,1,0)+IF('points T2'!$S$8=0,1,0)+IF('points T2'!$S$9=0,1,0)+IF('points T2'!$S$10=0,1,0)+IF('points T2'!$S$11=0,1,0)+IF('points T2'!$S$12=0,1,0)+IF('points T2'!$S$13=0,1,0)</f>
        <v>0</v>
      </c>
      <c r="G94" s="82">
        <f>'points T2'!$Q$23</f>
      </c>
      <c r="H94" s="82">
        <f>'points T2'!$R$23</f>
      </c>
      <c r="I94" s="82">
        <f>'points T2'!$Q$24</f>
      </c>
      <c r="J94" s="83">
        <f>'points T2'!$R$24</f>
      </c>
    </row>
    <row r="95" spans="1:10" s="31" customFormat="1" ht="21.75" customHeight="1">
      <c r="A95" s="51" t="str">
        <f>+$F$5</f>
        <v>Mulhouse TC</v>
      </c>
      <c r="B95" s="80">
        <f t="shared" si="6"/>
        <v>0</v>
      </c>
      <c r="C95" s="81">
        <f t="shared" si="7"/>
        <v>0</v>
      </c>
      <c r="D95" s="81">
        <f>IF('points T1'!$V$7=2,1,0)+IF('points T1'!$V$8=2,1,0)+IF('points T1'!$V$9=2,1,0)+IF('points T1'!$V$10=2,1,0)+IF('points T1'!$V$11=2,1,0)+IF('points T1'!$V$12=2,1,0)+IF('points T1'!$V$13=2,1,0)+IF('points T2'!$V$7=2,1,0)+IF('points T2'!$V$8=2,1,0)+IF('points T2'!$V$9=2,1,0)+IF('points T2'!$V$10=2,1,0)+IF('points T2'!$V$11=2,1,0)+IF('points T2'!$V$12=2,1,0)+IF('points T2'!$V$13=2,1,0)</f>
        <v>0</v>
      </c>
      <c r="E95" s="81">
        <f>IF('points T1'!$V$7=1,1,0)+IF('points T1'!$V$8=1,1,0)+IF('points T1'!$V$9=1,1,0)+IF('points T1'!$V$10=1,1,0)+IF('points T1'!$V$11=1,1,0)+IF('points T1'!$V$12=1,1,0)+IF('points T1'!$V$13=1,1,0)+IF('points T2'!$V$7=1,1,0)+IF('points T2'!$V$8=1,1,0)+IF('points T2'!$V$9=1,1,0)+IF('points T2'!$V$10=1,1,0)+IF('points T2'!$V$11=1,1,0)+IF('points T2'!$V$12=1,1,0)+IF('points T2'!$V$13=1,1,0)</f>
        <v>0</v>
      </c>
      <c r="F95" s="81">
        <f>IF('points T1'!$V$7=0,1,0)+IF('points T1'!$V$8=0,1,0)+IF('points T1'!$V$9=0,1,0)+IF('points T1'!$V$10=0,1,0)+IF('points T1'!$V$11=0,1,0)+IF('points T1'!$V$12=0,1,0)+IF('points T1'!$V$13=0,1,0)+IF('points T2'!$V$7=0,1,0)+IF('points T2'!$V$8=0,1,0)+IF('points T2'!$V$9=0,1,0)+IF('points T2'!$V$10=0,1,0)+IF('points T2'!$V$11=0,1,0)+IF('points T2'!$V$12=0,1,0)+IF('points T2'!$V$13=0,1,0)</f>
        <v>0</v>
      </c>
      <c r="G95" s="82">
        <f>'points T2'!$T$23</f>
      </c>
      <c r="H95" s="82">
        <f>'points T2'!$U$23</f>
      </c>
      <c r="I95" s="82">
        <f>'points T2'!$T$24</f>
      </c>
      <c r="J95" s="83">
        <f>'points T2'!$U$24</f>
      </c>
    </row>
    <row r="96" spans="1:10" s="31" customFormat="1" ht="21.75" customHeight="1" thickBot="1">
      <c r="A96" s="51" t="str">
        <f>+$F$4</f>
        <v>CS AVH Touraine</v>
      </c>
      <c r="B96" s="95">
        <f t="shared" si="6"/>
        <v>0</v>
      </c>
      <c r="C96" s="96">
        <f t="shared" si="7"/>
        <v>0</v>
      </c>
      <c r="D96" s="96">
        <f>IF('points T1'!$Y$7=2,1,0)+IF('points T1'!$Y$8=2,1,0)+IF('points T1'!$Y$9=2,1,0)+IF('points T1'!$Y$10=2,1,0)+IF('points T1'!$Y$11=2,1,0)+IF('points T1'!$Y$12=2,1,0)+IF('points T1'!$Y$13=2,1,0)+IF('points T2'!$Y$7=2,1,0)+IF('points T2'!$Y$8=2,1,0)+IF('points T2'!$Y$9=2,1,0)+IF('points T2'!$Y$10=2,1,0)+IF('points T2'!$Y$11=2,1,0)+IF('points T2'!$Y$12=2,1,0)+IF('points T2'!$Y$13=2,1,0)</f>
        <v>0</v>
      </c>
      <c r="E96" s="96">
        <f>IF('points T1'!$Y$7=1,1,0)+IF('points T1'!$Y$8=1,1,0)+IF('points T1'!$Y$9=1,1,0)+IF('points T1'!$Y$10=1,1,0)+IF('points T1'!$Y$11=1,1,0)+IF('points T1'!$Y$12=1,1,0)+IF('points T1'!$Y$13=1,1,0)+IF('points T2'!$Y$7=1,1,0)+IF('points T2'!$Y$8=1,1,0)+IF('points T2'!$Y$9=1,1,0)+IF('points T2'!$Y$10=1,1,0)+IF('points T2'!$Y$11=1,1,0)+IF('points T2'!$Y$12=1,1,0)+IF('points T2'!$Y$13=1,1,0)</f>
        <v>0</v>
      </c>
      <c r="F96" s="96">
        <f>IF('points T1'!$Y$7=0,1,0)+IF('points T1'!$Y$8=0,1,0)+IF('points T1'!$Y$9=0,1,0)+IF('points T1'!$Y$10=0,1,0)+IF('points T1'!$Y$11=0,1,0)+IF('points T1'!$Y$12=0,1,0)+IF('points T1'!$Y$13=0,1,0)+IF('points T2'!$Y$7=0,1,0)+IF('points T2'!$Y$8=0,1,0)+IF('points T2'!$Y$9=0,1,0)+IF('points T2'!$Y$10=0,1,0)+IF('points T2'!$Y$11=0,1,0)+IF('points T2'!$Y$12=0,1,0)+IF('points T2'!$Y$13=0,1,0)</f>
        <v>0</v>
      </c>
      <c r="G96" s="97">
        <f>'points T2'!$W$23</f>
      </c>
      <c r="H96" s="97">
        <f>'points T2'!$X$23</f>
      </c>
      <c r="I96" s="97">
        <f>'points T2'!$W$24</f>
      </c>
      <c r="J96" s="98">
        <f>'points T2'!$X$24</f>
      </c>
    </row>
    <row r="97" spans="1:10" s="31" customFormat="1" ht="21.75" customHeight="1" thickBot="1">
      <c r="A97" s="111" t="s">
        <v>21</v>
      </c>
      <c r="B97" s="99">
        <f aca="true" t="shared" si="8" ref="B97:I97">SUM(B89:B96)</f>
        <v>0</v>
      </c>
      <c r="C97" s="100">
        <f t="shared" si="8"/>
        <v>0</v>
      </c>
      <c r="D97" s="100">
        <f t="shared" si="8"/>
        <v>0</v>
      </c>
      <c r="E97" s="100">
        <f t="shared" si="8"/>
        <v>0</v>
      </c>
      <c r="F97" s="100">
        <f t="shared" si="8"/>
        <v>0</v>
      </c>
      <c r="G97" s="100">
        <f t="shared" si="8"/>
        <v>0</v>
      </c>
      <c r="H97" s="100">
        <f t="shared" si="8"/>
        <v>0</v>
      </c>
      <c r="I97" s="100">
        <f t="shared" si="8"/>
        <v>0</v>
      </c>
      <c r="J97" s="100"/>
    </row>
    <row r="98" s="31" customFormat="1" ht="21.75" customHeight="1"/>
    <row r="99" ht="21.75" customHeight="1"/>
  </sheetData>
  <sheetProtection/>
  <mergeCells count="10">
    <mergeCell ref="A87:J87"/>
    <mergeCell ref="A44:J44"/>
    <mergeCell ref="A45:J45"/>
    <mergeCell ref="A85:J85"/>
    <mergeCell ref="A86:J86"/>
    <mergeCell ref="A1:J1"/>
    <mergeCell ref="A2:J2"/>
    <mergeCell ref="A3:J3"/>
    <mergeCell ref="A43:J43"/>
    <mergeCell ref="A32:J32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  <headerFooter alignWithMargins="0">
    <oddHeader>&amp;LFédération Française Handisport&amp;CCommission Torball/Goalball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Rignault</dc:creator>
  <cp:keywords/>
  <dc:description/>
  <cp:lastModifiedBy>ABDEL</cp:lastModifiedBy>
  <cp:lastPrinted>2003-05-14T14:19:10Z</cp:lastPrinted>
  <dcterms:created xsi:type="dcterms:W3CDTF">2003-05-02T15:02:09Z</dcterms:created>
  <dcterms:modified xsi:type="dcterms:W3CDTF">2016-02-19T11:15:12Z</dcterms:modified>
  <cp:category/>
  <cp:version/>
  <cp:contentType/>
  <cp:contentStatus/>
</cp:coreProperties>
</file>