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" windowWidth="9135" windowHeight="4710" activeTab="4"/>
  </bookViews>
  <sheets>
    <sheet name="planning T1" sheetId="1" r:id="rId1"/>
    <sheet name="points T1" sheetId="2" r:id="rId2"/>
    <sheet name="planning T2" sheetId="5" r:id="rId3"/>
    <sheet name="points T2" sheetId="6" r:id="rId4"/>
    <sheet name="grille8" sheetId="7" r:id="rId5"/>
    <sheet name="grille8fixe" sheetId="8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45621"/>
</workbook>
</file>

<file path=xl/calcChain.xml><?xml version="1.0" encoding="utf-8"?>
<calcChain xmlns="http://schemas.openxmlformats.org/spreadsheetml/2006/main">
  <c r="A86" i="7" l="1"/>
  <c r="A85" i="7"/>
  <c r="A45" i="7"/>
  <c r="A43" i="7"/>
  <c r="A3" i="7"/>
  <c r="A2" i="7"/>
  <c r="A1" i="7"/>
  <c r="A5" i="7"/>
  <c r="A40" i="7" s="1"/>
  <c r="E7" i="7"/>
  <c r="A35" i="7" s="1"/>
  <c r="A7" i="7"/>
  <c r="A41" i="7" s="1"/>
  <c r="E6" i="7"/>
  <c r="A34" i="7" s="1"/>
  <c r="E4" i="7"/>
  <c r="A39" i="7" s="1"/>
  <c r="A6" i="7"/>
  <c r="A37" i="7" s="1"/>
  <c r="A4" i="7"/>
  <c r="E5" i="7"/>
  <c r="D46" i="7"/>
  <c r="C46" i="8" s="1"/>
  <c r="D47" i="7"/>
  <c r="D48" i="7"/>
  <c r="C48" i="8" s="1"/>
  <c r="D49" i="7"/>
  <c r="D50" i="7"/>
  <c r="C50" i="8" s="1"/>
  <c r="D51" i="7"/>
  <c r="D52" i="7"/>
  <c r="C52" i="8" s="1"/>
  <c r="D53" i="7"/>
  <c r="C53" i="8" s="1"/>
  <c r="D54" i="7"/>
  <c r="C54" i="8" s="1"/>
  <c r="D55" i="7"/>
  <c r="D56" i="7"/>
  <c r="D57" i="7"/>
  <c r="D58" i="7"/>
  <c r="C58" i="8" s="1"/>
  <c r="D59" i="7"/>
  <c r="D60" i="7"/>
  <c r="C60" i="8" s="1"/>
  <c r="D61" i="7"/>
  <c r="D62" i="7"/>
  <c r="C62" i="8" s="1"/>
  <c r="D63" i="7"/>
  <c r="D64" i="7"/>
  <c r="D65" i="7"/>
  <c r="C65" i="8" s="1"/>
  <c r="D66" i="7"/>
  <c r="C66" i="8" s="1"/>
  <c r="G76" i="8" s="1"/>
  <c r="D67" i="7"/>
  <c r="D68" i="7"/>
  <c r="D69" i="7"/>
  <c r="C69" i="8" s="1"/>
  <c r="D70" i="7"/>
  <c r="C70" i="8" s="1"/>
  <c r="D71" i="7"/>
  <c r="D72" i="7"/>
  <c r="D73" i="7"/>
  <c r="B73" i="7"/>
  <c r="B73" i="8" s="1"/>
  <c r="B46" i="7"/>
  <c r="B47" i="7"/>
  <c r="B47" i="8" s="1"/>
  <c r="B48" i="7"/>
  <c r="B49" i="7"/>
  <c r="B49" i="8" s="1"/>
  <c r="B50" i="7"/>
  <c r="B51" i="7"/>
  <c r="B52" i="7"/>
  <c r="B53" i="7"/>
  <c r="B53" i="8" s="1"/>
  <c r="B54" i="7"/>
  <c r="B55" i="7"/>
  <c r="B55" i="8" s="1"/>
  <c r="B56" i="7"/>
  <c r="B56" i="8" s="1"/>
  <c r="B57" i="7"/>
  <c r="B57" i="8" s="1"/>
  <c r="B58" i="7"/>
  <c r="B59" i="7"/>
  <c r="B59" i="8" s="1"/>
  <c r="B60" i="7"/>
  <c r="B60" i="8" s="1"/>
  <c r="B61" i="7"/>
  <c r="B61" i="8" s="1"/>
  <c r="B62" i="7"/>
  <c r="B63" i="7"/>
  <c r="B64" i="7"/>
  <c r="B64" i="8" s="1"/>
  <c r="B65" i="7"/>
  <c r="B65" i="8" s="1"/>
  <c r="G82" i="8" s="1"/>
  <c r="G82" i="7" s="1"/>
  <c r="B66" i="7"/>
  <c r="B67" i="7"/>
  <c r="B67" i="8" s="1"/>
  <c r="B68" i="7"/>
  <c r="B68" i="8" s="1"/>
  <c r="B69" i="7"/>
  <c r="B69" i="8" s="1"/>
  <c r="B70" i="7"/>
  <c r="B71" i="7"/>
  <c r="B72" i="7"/>
  <c r="B72" i="8" s="1"/>
  <c r="D31" i="7"/>
  <c r="C31" i="8" s="1"/>
  <c r="D4" i="7"/>
  <c r="C4" i="8" s="1"/>
  <c r="D5" i="7"/>
  <c r="C5" i="8" s="1"/>
  <c r="D6" i="7"/>
  <c r="C6" i="8" s="1"/>
  <c r="D7" i="7"/>
  <c r="C7" i="8" s="1"/>
  <c r="D8" i="7"/>
  <c r="C8" i="8" s="1"/>
  <c r="D9" i="7"/>
  <c r="C9" i="8" s="1"/>
  <c r="D10" i="7"/>
  <c r="C10" i="8" s="1"/>
  <c r="D11" i="7"/>
  <c r="C11" i="8" s="1"/>
  <c r="D12" i="7"/>
  <c r="C12" i="8" s="1"/>
  <c r="D13" i="7"/>
  <c r="C13" i="8" s="1"/>
  <c r="D14" i="7"/>
  <c r="C14" i="8" s="1"/>
  <c r="D15" i="7"/>
  <c r="C15" i="8" s="1"/>
  <c r="D16" i="7"/>
  <c r="C16" i="8" s="1"/>
  <c r="D17" i="7"/>
  <c r="C17" i="8" s="1"/>
  <c r="D18" i="7"/>
  <c r="C18" i="8" s="1"/>
  <c r="D19" i="7"/>
  <c r="C19" i="8" s="1"/>
  <c r="D20" i="7"/>
  <c r="D21" i="7"/>
  <c r="C21" i="8" s="1"/>
  <c r="D22" i="7"/>
  <c r="C22" i="8" s="1"/>
  <c r="D23" i="7"/>
  <c r="C23" i="8" s="1"/>
  <c r="D24" i="7"/>
  <c r="C24" i="8" s="1"/>
  <c r="D25" i="7"/>
  <c r="C25" i="8" s="1"/>
  <c r="D26" i="7"/>
  <c r="C26" i="8" s="1"/>
  <c r="D27" i="7"/>
  <c r="C27" i="8" s="1"/>
  <c r="D28" i="7"/>
  <c r="C28" i="8" s="1"/>
  <c r="D29" i="7"/>
  <c r="D30" i="7"/>
  <c r="C30" i="8" s="1"/>
  <c r="B31" i="7"/>
  <c r="B31" i="8" s="1"/>
  <c r="B4" i="7"/>
  <c r="B4" i="8" s="1"/>
  <c r="B5" i="7"/>
  <c r="B5" i="8" s="1"/>
  <c r="B6" i="7"/>
  <c r="B6" i="8" s="1"/>
  <c r="B7" i="7"/>
  <c r="B7" i="8" s="1"/>
  <c r="B8" i="7"/>
  <c r="B8" i="8" s="1"/>
  <c r="B9" i="7"/>
  <c r="B9" i="8" s="1"/>
  <c r="B10" i="7"/>
  <c r="B10" i="8" s="1"/>
  <c r="B11" i="7"/>
  <c r="B11" i="8" s="1"/>
  <c r="B12" i="7"/>
  <c r="B12" i="8" s="1"/>
  <c r="B13" i="7"/>
  <c r="B13" i="8" s="1"/>
  <c r="B14" i="7"/>
  <c r="B14" i="8" s="1"/>
  <c r="B15" i="7"/>
  <c r="B15" i="8" s="1"/>
  <c r="B16" i="7"/>
  <c r="B17" i="7"/>
  <c r="B17" i="8" s="1"/>
  <c r="B18" i="7"/>
  <c r="B19" i="7"/>
  <c r="B19" i="8" s="1"/>
  <c r="B20" i="7"/>
  <c r="B20" i="8" s="1"/>
  <c r="B21" i="7"/>
  <c r="B21" i="8" s="1"/>
  <c r="B22" i="7"/>
  <c r="B22" i="8" s="1"/>
  <c r="B23" i="7"/>
  <c r="B23" i="8" s="1"/>
  <c r="B24" i="7"/>
  <c r="B24" i="8" s="1"/>
  <c r="B25" i="7"/>
  <c r="B25" i="8" s="1"/>
  <c r="B26" i="7"/>
  <c r="B26" i="8" s="1"/>
  <c r="B27" i="7"/>
  <c r="B27" i="8" s="1"/>
  <c r="B28" i="7"/>
  <c r="B28" i="8" s="1"/>
  <c r="B29" i="7"/>
  <c r="B29" i="8" s="1"/>
  <c r="B30" i="7"/>
  <c r="B30" i="8" s="1"/>
  <c r="E57" i="7"/>
  <c r="F18" i="5" s="1"/>
  <c r="A92" i="7"/>
  <c r="E67" i="7"/>
  <c r="F28" i="5" s="1"/>
  <c r="E58" i="7"/>
  <c r="E55" i="7"/>
  <c r="A47" i="7"/>
  <c r="C8" i="5" s="1"/>
  <c r="H5" i="6" s="1"/>
  <c r="E29" i="7"/>
  <c r="A16" i="7"/>
  <c r="E12" i="7"/>
  <c r="A9" i="7"/>
  <c r="A53" i="7"/>
  <c r="C14" i="5" s="1"/>
  <c r="C61" i="8"/>
  <c r="C64" i="8"/>
  <c r="C67" i="8"/>
  <c r="B48" i="8"/>
  <c r="B51" i="8"/>
  <c r="C68" i="8"/>
  <c r="C71" i="8"/>
  <c r="B50" i="8"/>
  <c r="B54" i="8"/>
  <c r="C57" i="8"/>
  <c r="C72" i="8"/>
  <c r="B52" i="8"/>
  <c r="C56" i="8"/>
  <c r="C59" i="8"/>
  <c r="C73" i="8"/>
  <c r="B46" i="8"/>
  <c r="C63" i="8"/>
  <c r="C47" i="8"/>
  <c r="C51" i="8"/>
  <c r="B58" i="8"/>
  <c r="C49" i="8"/>
  <c r="B62" i="8"/>
  <c r="B71" i="8"/>
  <c r="B70" i="8"/>
  <c r="B63" i="8"/>
  <c r="C55" i="8"/>
  <c r="B66" i="8"/>
  <c r="A2" i="5"/>
  <c r="A44" i="7" s="1"/>
  <c r="B18" i="8"/>
  <c r="B16" i="8"/>
  <c r="C29" i="8"/>
  <c r="C20" i="8"/>
  <c r="C17" i="1"/>
  <c r="C14" i="1"/>
  <c r="F20" i="1"/>
  <c r="F25" i="1"/>
  <c r="C28" i="1"/>
  <c r="C32" i="1"/>
  <c r="F31" i="1"/>
  <c r="F27" i="1"/>
  <c r="C23" i="1"/>
  <c r="F19" i="1"/>
  <c r="F16" i="1"/>
  <c r="C13" i="1"/>
  <c r="F14" i="1"/>
  <c r="C18" i="1"/>
  <c r="F21" i="1"/>
  <c r="C26" i="1"/>
  <c r="C31" i="1"/>
  <c r="F34" i="1"/>
  <c r="F32" i="1"/>
  <c r="F29" i="1"/>
  <c r="C24" i="1"/>
  <c r="C19" i="1"/>
  <c r="F15" i="1"/>
  <c r="C12" i="1"/>
  <c r="F13" i="1"/>
  <c r="F18" i="1"/>
  <c r="C22" i="1"/>
  <c r="C25" i="1"/>
  <c r="C29" i="1"/>
  <c r="C33" i="1"/>
  <c r="F30" i="1"/>
  <c r="F26" i="1"/>
  <c r="F23" i="1"/>
  <c r="C20" i="1"/>
  <c r="C15" i="1"/>
  <c r="F11" i="1"/>
  <c r="F12" i="1"/>
  <c r="F17" i="1"/>
  <c r="F22" i="1"/>
  <c r="C27" i="1"/>
  <c r="C30" i="1"/>
  <c r="C34" i="1"/>
  <c r="F33" i="1"/>
  <c r="F28" i="1"/>
  <c r="F24" i="1"/>
  <c r="C21" i="1"/>
  <c r="C16" i="1"/>
  <c r="C11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1" i="5"/>
  <c r="F16" i="5"/>
  <c r="F19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A3" i="2"/>
  <c r="A2" i="2"/>
  <c r="A1" i="2"/>
  <c r="B12" i="2"/>
  <c r="D12" i="2" s="1"/>
  <c r="B13" i="2"/>
  <c r="U7" i="2"/>
  <c r="U8" i="2"/>
  <c r="U9" i="2"/>
  <c r="U13" i="2"/>
  <c r="U12" i="2"/>
  <c r="U11" i="2"/>
  <c r="U10" i="2"/>
  <c r="T7" i="2"/>
  <c r="T8" i="2"/>
  <c r="V8" i="2" s="1"/>
  <c r="T9" i="2"/>
  <c r="T10" i="2"/>
  <c r="T11" i="2"/>
  <c r="V11" i="2" s="1"/>
  <c r="T12" i="2"/>
  <c r="V12" i="2" s="1"/>
  <c r="T13" i="2"/>
  <c r="X7" i="2"/>
  <c r="X8" i="2"/>
  <c r="X9" i="2"/>
  <c r="X10" i="2"/>
  <c r="X13" i="2"/>
  <c r="X12" i="2"/>
  <c r="X11" i="2"/>
  <c r="W7" i="2"/>
  <c r="W8" i="2"/>
  <c r="Y8" i="2" s="1"/>
  <c r="W9" i="2"/>
  <c r="Y9" i="2" s="1"/>
  <c r="W10" i="2"/>
  <c r="Y10" i="2" s="1"/>
  <c r="W11" i="2"/>
  <c r="W12" i="2"/>
  <c r="W13" i="2"/>
  <c r="R7" i="2"/>
  <c r="R8" i="2"/>
  <c r="R10" i="2"/>
  <c r="R13" i="2"/>
  <c r="R12" i="2"/>
  <c r="R11" i="2"/>
  <c r="S11" i="2" s="1"/>
  <c r="R9" i="2"/>
  <c r="Q7" i="2"/>
  <c r="Q8" i="2"/>
  <c r="S8" i="2" s="1"/>
  <c r="Q9" i="2"/>
  <c r="Q10" i="2"/>
  <c r="S10" i="2" s="1"/>
  <c r="Q11" i="2"/>
  <c r="Q12" i="2"/>
  <c r="S12" i="2" s="1"/>
  <c r="Q13" i="2"/>
  <c r="O7" i="2"/>
  <c r="O10" i="2"/>
  <c r="O11" i="2"/>
  <c r="O13" i="2"/>
  <c r="O12" i="2"/>
  <c r="O9" i="2"/>
  <c r="O8" i="2"/>
  <c r="N7" i="2"/>
  <c r="N8" i="2"/>
  <c r="N9" i="2"/>
  <c r="P9" i="2" s="1"/>
  <c r="N10" i="2"/>
  <c r="P10" i="2" s="1"/>
  <c r="N11" i="2"/>
  <c r="P11" i="2" s="1"/>
  <c r="N12" i="2"/>
  <c r="P12" i="2" s="1"/>
  <c r="N13" i="2"/>
  <c r="L7" i="2"/>
  <c r="L8" i="2"/>
  <c r="L9" i="2"/>
  <c r="L10" i="2"/>
  <c r="L11" i="2"/>
  <c r="L12" i="2"/>
  <c r="L13" i="2"/>
  <c r="K7" i="2"/>
  <c r="K8" i="2"/>
  <c r="K9" i="2"/>
  <c r="M9" i="2" s="1"/>
  <c r="K10" i="2"/>
  <c r="M10" i="2" s="1"/>
  <c r="K11" i="2"/>
  <c r="K12" i="2"/>
  <c r="K13" i="2"/>
  <c r="I7" i="2"/>
  <c r="I8" i="2"/>
  <c r="I9" i="2"/>
  <c r="I10" i="2"/>
  <c r="I11" i="2"/>
  <c r="I12" i="2"/>
  <c r="I13" i="2"/>
  <c r="H7" i="2"/>
  <c r="J7" i="2" s="1"/>
  <c r="H8" i="2"/>
  <c r="J8" i="2" s="1"/>
  <c r="H9" i="2"/>
  <c r="J9" i="2" s="1"/>
  <c r="H10" i="2"/>
  <c r="H11" i="2"/>
  <c r="H12" i="2"/>
  <c r="J12" i="2" s="1"/>
  <c r="H13" i="2"/>
  <c r="F7" i="2"/>
  <c r="F8" i="2"/>
  <c r="F9" i="2"/>
  <c r="G9" i="2" s="1"/>
  <c r="F10" i="2"/>
  <c r="G10" i="2" s="1"/>
  <c r="F11" i="2"/>
  <c r="F12" i="2"/>
  <c r="F13" i="2"/>
  <c r="E7" i="2"/>
  <c r="E8" i="2"/>
  <c r="G8" i="2" s="1"/>
  <c r="E9" i="2"/>
  <c r="E10" i="2"/>
  <c r="E11" i="2"/>
  <c r="G11" i="2" s="1"/>
  <c r="E12" i="2"/>
  <c r="G12" i="2" s="1"/>
  <c r="E13" i="2"/>
  <c r="C7" i="2"/>
  <c r="C8" i="2"/>
  <c r="C9" i="2"/>
  <c r="C10" i="2"/>
  <c r="C11" i="2"/>
  <c r="C12" i="2"/>
  <c r="C13" i="2"/>
  <c r="B7" i="2"/>
  <c r="B8" i="2"/>
  <c r="B9" i="2"/>
  <c r="B10" i="2"/>
  <c r="D10" i="2" s="1"/>
  <c r="B11" i="2"/>
  <c r="D11" i="2" s="1"/>
  <c r="V7" i="2"/>
  <c r="V9" i="2"/>
  <c r="V10" i="2"/>
  <c r="S7" i="2"/>
  <c r="P7" i="2"/>
  <c r="M8" i="2"/>
  <c r="M12" i="2"/>
  <c r="J11" i="2"/>
  <c r="J13" i="2"/>
  <c r="W5" i="2"/>
  <c r="T5" i="2"/>
  <c r="Q5" i="2"/>
  <c r="N5" i="2"/>
  <c r="K5" i="2"/>
  <c r="H5" i="2"/>
  <c r="E5" i="2"/>
  <c r="B5" i="2"/>
  <c r="A3" i="6"/>
  <c r="A1" i="6"/>
  <c r="O7" i="6"/>
  <c r="O16" i="6" s="1"/>
  <c r="O17" i="6" s="1"/>
  <c r="N7" i="6"/>
  <c r="P7" i="6" s="1"/>
  <c r="N16" i="6"/>
  <c r="N22" i="6" s="1"/>
  <c r="B7" i="6"/>
  <c r="B16" i="6"/>
  <c r="B22" i="6" s="1"/>
  <c r="C7" i="6"/>
  <c r="C16" i="6" s="1"/>
  <c r="C22" i="6"/>
  <c r="X7" i="6"/>
  <c r="X16" i="6" s="1"/>
  <c r="X22" i="6" s="1"/>
  <c r="W7" i="6"/>
  <c r="W16" i="6"/>
  <c r="U7" i="6"/>
  <c r="U16" i="6" s="1"/>
  <c r="U17" i="6" s="1"/>
  <c r="U22" i="6"/>
  <c r="T7" i="6"/>
  <c r="T16" i="6" s="1"/>
  <c r="R7" i="6"/>
  <c r="R16" i="6" s="1"/>
  <c r="R22" i="6" s="1"/>
  <c r="Q7" i="6"/>
  <c r="S7" i="6" s="1"/>
  <c r="S16" i="6" s="1"/>
  <c r="S22" i="6" s="1"/>
  <c r="Q16" i="6"/>
  <c r="Q22" i="6" s="1"/>
  <c r="L7" i="6"/>
  <c r="L16" i="6" s="1"/>
  <c r="K7" i="6"/>
  <c r="K16" i="6" s="1"/>
  <c r="I7" i="6"/>
  <c r="I16" i="6" s="1"/>
  <c r="H7" i="6"/>
  <c r="F7" i="6"/>
  <c r="F16" i="6" s="1"/>
  <c r="E7" i="6"/>
  <c r="E16" i="6"/>
  <c r="D7" i="6"/>
  <c r="D16" i="6" s="1"/>
  <c r="D22" i="6" s="1"/>
  <c r="G7" i="6"/>
  <c r="G16" i="6" s="1"/>
  <c r="G22" i="6" s="1"/>
  <c r="M7" i="6"/>
  <c r="M16" i="6" s="1"/>
  <c r="M22" i="6" s="1"/>
  <c r="P16" i="6"/>
  <c r="P22" i="6" s="1"/>
  <c r="V7" i="6"/>
  <c r="V16" i="6" s="1"/>
  <c r="V22" i="6" s="1"/>
  <c r="Y7" i="6"/>
  <c r="Y16" i="6" s="1"/>
  <c r="Y22" i="6" s="1"/>
  <c r="X17" i="6"/>
  <c r="R17" i="6"/>
  <c r="F13" i="6"/>
  <c r="C17" i="6"/>
  <c r="N17" i="6"/>
  <c r="W11" i="6"/>
  <c r="Y11" i="6" s="1"/>
  <c r="W13" i="6"/>
  <c r="Y13" i="6" s="1"/>
  <c r="W12" i="6"/>
  <c r="Y12" i="6" s="1"/>
  <c r="W10" i="6"/>
  <c r="Y10" i="6" s="1"/>
  <c r="W9" i="6"/>
  <c r="Y9" i="6" s="1"/>
  <c r="W8" i="6"/>
  <c r="Y8" i="6"/>
  <c r="T13" i="6"/>
  <c r="V13" i="6" s="1"/>
  <c r="T12" i="6"/>
  <c r="V12" i="6" s="1"/>
  <c r="T11" i="6"/>
  <c r="V11" i="6" s="1"/>
  <c r="T10" i="6"/>
  <c r="V10" i="6" s="1"/>
  <c r="T9" i="6"/>
  <c r="V9" i="6" s="1"/>
  <c r="T8" i="6"/>
  <c r="V8" i="6"/>
  <c r="Q13" i="6"/>
  <c r="S13" i="6" s="1"/>
  <c r="Q12" i="6"/>
  <c r="S12" i="6"/>
  <c r="Q11" i="6"/>
  <c r="S11" i="6" s="1"/>
  <c r="Q10" i="6"/>
  <c r="S10" i="6" s="1"/>
  <c r="Q9" i="6"/>
  <c r="S9" i="6" s="1"/>
  <c r="Q8" i="6"/>
  <c r="S8" i="6" s="1"/>
  <c r="N13" i="6"/>
  <c r="P13" i="6" s="1"/>
  <c r="N12" i="6"/>
  <c r="P12" i="6" s="1"/>
  <c r="N11" i="6"/>
  <c r="P11" i="6" s="1"/>
  <c r="N10" i="6"/>
  <c r="P10" i="6"/>
  <c r="N9" i="6"/>
  <c r="P9" i="6" s="1"/>
  <c r="N8" i="6"/>
  <c r="P8" i="6" s="1"/>
  <c r="K13" i="6"/>
  <c r="M13" i="6"/>
  <c r="K12" i="6"/>
  <c r="M12" i="6" s="1"/>
  <c r="K11" i="6"/>
  <c r="M11" i="6"/>
  <c r="K10" i="6"/>
  <c r="M10" i="6" s="1"/>
  <c r="K9" i="6"/>
  <c r="M9" i="6"/>
  <c r="K8" i="6"/>
  <c r="M8" i="6" s="1"/>
  <c r="H13" i="6"/>
  <c r="J13" i="6" s="1"/>
  <c r="H12" i="6"/>
  <c r="J12" i="6" s="1"/>
  <c r="H11" i="6"/>
  <c r="J11" i="6"/>
  <c r="H10" i="6"/>
  <c r="J10" i="6" s="1"/>
  <c r="H9" i="6"/>
  <c r="J9" i="6"/>
  <c r="H8" i="6"/>
  <c r="J8" i="6" s="1"/>
  <c r="E13" i="6"/>
  <c r="G13" i="6"/>
  <c r="E12" i="6"/>
  <c r="G12" i="6" s="1"/>
  <c r="E11" i="6"/>
  <c r="G11" i="6" s="1"/>
  <c r="E10" i="6"/>
  <c r="G10" i="6" s="1"/>
  <c r="E9" i="6"/>
  <c r="G9" i="6"/>
  <c r="E8" i="6"/>
  <c r="G8" i="6" s="1"/>
  <c r="B13" i="6"/>
  <c r="D13" i="6"/>
  <c r="B12" i="6"/>
  <c r="D12" i="6" s="1"/>
  <c r="B11" i="6"/>
  <c r="D11" i="6"/>
  <c r="B10" i="6"/>
  <c r="D10" i="6" s="1"/>
  <c r="B9" i="6"/>
  <c r="D9" i="6" s="1"/>
  <c r="B8" i="6"/>
  <c r="D8" i="6" s="1"/>
  <c r="X13" i="6"/>
  <c r="X12" i="6"/>
  <c r="X11" i="6"/>
  <c r="X10" i="6"/>
  <c r="X9" i="6"/>
  <c r="X8" i="6"/>
  <c r="U8" i="6"/>
  <c r="U9" i="6"/>
  <c r="U10" i="6"/>
  <c r="U13" i="6"/>
  <c r="U12" i="6"/>
  <c r="U11" i="6"/>
  <c r="R13" i="6"/>
  <c r="R12" i="6"/>
  <c r="R11" i="6"/>
  <c r="R10" i="6"/>
  <c r="R9" i="6"/>
  <c r="R8" i="6"/>
  <c r="O13" i="6"/>
  <c r="O12" i="6"/>
  <c r="O11" i="6"/>
  <c r="O10" i="6"/>
  <c r="O9" i="6"/>
  <c r="O8" i="6"/>
  <c r="L13" i="6"/>
  <c r="L12" i="6"/>
  <c r="L11" i="6"/>
  <c r="L10" i="6"/>
  <c r="L9" i="6"/>
  <c r="L8" i="6"/>
  <c r="I13" i="6"/>
  <c r="I12" i="6"/>
  <c r="I11" i="6"/>
  <c r="I10" i="6"/>
  <c r="I9" i="6"/>
  <c r="I8" i="6"/>
  <c r="F12" i="6"/>
  <c r="F11" i="6"/>
  <c r="F10" i="6"/>
  <c r="F9" i="6"/>
  <c r="F8" i="6"/>
  <c r="C13" i="6"/>
  <c r="C12" i="6"/>
  <c r="C11" i="6"/>
  <c r="C10" i="6"/>
  <c r="C9" i="6"/>
  <c r="C8" i="6"/>
  <c r="Y13" i="2" l="1"/>
  <c r="S13" i="2"/>
  <c r="D13" i="2"/>
  <c r="V13" i="2"/>
  <c r="P13" i="2"/>
  <c r="M13" i="2"/>
  <c r="G13" i="2"/>
  <c r="Y12" i="2"/>
  <c r="Y11" i="2"/>
  <c r="A2" i="6"/>
  <c r="M11" i="2"/>
  <c r="W16" i="2"/>
  <c r="W21" i="6" s="1"/>
  <c r="W23" i="6" s="1"/>
  <c r="J10" i="2"/>
  <c r="S9" i="2"/>
  <c r="R16" i="2"/>
  <c r="R21" i="6" s="1"/>
  <c r="R23" i="6" s="1"/>
  <c r="D9" i="2"/>
  <c r="L16" i="2"/>
  <c r="L21" i="6" s="1"/>
  <c r="L23" i="6" s="1"/>
  <c r="J16" i="2"/>
  <c r="J21" i="6" s="1"/>
  <c r="J23" i="6" s="1"/>
  <c r="I16" i="2"/>
  <c r="Q16" i="2"/>
  <c r="P8" i="2"/>
  <c r="P16" i="2" s="1"/>
  <c r="P21" i="6" s="1"/>
  <c r="P23" i="6" s="1"/>
  <c r="O16" i="2"/>
  <c r="N16" i="2"/>
  <c r="V16" i="2"/>
  <c r="V21" i="6" s="1"/>
  <c r="V23" i="6" s="1"/>
  <c r="T16" i="2"/>
  <c r="T21" i="6" s="1"/>
  <c r="T23" i="6" s="1"/>
  <c r="U16" i="2"/>
  <c r="U21" i="6" s="1"/>
  <c r="U23" i="6" s="1"/>
  <c r="K16" i="2"/>
  <c r="H16" i="2"/>
  <c r="H21" i="6" s="1"/>
  <c r="H23" i="6" s="1"/>
  <c r="X16" i="2"/>
  <c r="D8" i="2"/>
  <c r="C16" i="2"/>
  <c r="C21" i="6" s="1"/>
  <c r="C23" i="6" s="1"/>
  <c r="F16" i="2"/>
  <c r="F21" i="6" s="1"/>
  <c r="F23" i="6" s="1"/>
  <c r="M7" i="2"/>
  <c r="Y7" i="2"/>
  <c r="G76" i="7"/>
  <c r="I76" i="8"/>
  <c r="J76" i="8"/>
  <c r="E80" i="8"/>
  <c r="E80" i="7" s="1"/>
  <c r="T22" i="6"/>
  <c r="T17" i="6"/>
  <c r="E16" i="2"/>
  <c r="G7" i="2"/>
  <c r="F34" i="8"/>
  <c r="D34" i="8"/>
  <c r="D38" i="7" s="1"/>
  <c r="F78" i="8"/>
  <c r="F78" i="7" s="1"/>
  <c r="G80" i="8"/>
  <c r="G80" i="7" s="1"/>
  <c r="G38" i="8"/>
  <c r="G93" i="8" s="1"/>
  <c r="E83" i="8"/>
  <c r="E83" i="7" s="1"/>
  <c r="H83" i="8"/>
  <c r="H83" i="7" s="1"/>
  <c r="D83" i="8"/>
  <c r="G81" i="8"/>
  <c r="G81" i="7" s="1"/>
  <c r="D81" i="8"/>
  <c r="E81" i="8"/>
  <c r="E81" i="7" s="1"/>
  <c r="H77" i="8"/>
  <c r="H77" i="7" s="1"/>
  <c r="G79" i="8"/>
  <c r="G79" i="7" s="1"/>
  <c r="Q17" i="6"/>
  <c r="E22" i="6"/>
  <c r="E17" i="6"/>
  <c r="I21" i="6"/>
  <c r="I23" i="6" s="1"/>
  <c r="B16" i="2"/>
  <c r="D7" i="2"/>
  <c r="E79" i="8"/>
  <c r="E79" i="7" s="1"/>
  <c r="D77" i="8"/>
  <c r="G77" i="8"/>
  <c r="E77" i="8"/>
  <c r="E77" i="7" s="1"/>
  <c r="D78" i="8"/>
  <c r="D39" i="8"/>
  <c r="D34" i="7" s="1"/>
  <c r="H36" i="8"/>
  <c r="H91" i="8" s="1"/>
  <c r="H96" i="7" s="1"/>
  <c r="F81" i="8"/>
  <c r="F81" i="7" s="1"/>
  <c r="H16" i="6"/>
  <c r="J7" i="6"/>
  <c r="J16" i="6" s="1"/>
  <c r="J22" i="6" s="1"/>
  <c r="E76" i="8"/>
  <c r="F82" i="8"/>
  <c r="F82" i="7" s="1"/>
  <c r="H76" i="8"/>
  <c r="H76" i="7" s="1"/>
  <c r="D82" i="8"/>
  <c r="K22" i="6"/>
  <c r="K17" i="6"/>
  <c r="D79" i="8"/>
  <c r="F79" i="8"/>
  <c r="F79" i="7" s="1"/>
  <c r="F83" i="8"/>
  <c r="F83" i="7" s="1"/>
  <c r="D76" i="8"/>
  <c r="E40" i="8"/>
  <c r="E95" i="8" s="1"/>
  <c r="E91" i="7" s="1"/>
  <c r="A36" i="7"/>
  <c r="E61" i="7"/>
  <c r="F22" i="5" s="1"/>
  <c r="B17" i="6"/>
  <c r="W22" i="6"/>
  <c r="W17" i="6"/>
  <c r="O22" i="6"/>
  <c r="G83" i="8"/>
  <c r="E82" i="8"/>
  <c r="E82" i="7" s="1"/>
  <c r="A57" i="7"/>
  <c r="C18" i="5" s="1"/>
  <c r="G78" i="8"/>
  <c r="G78" i="7" s="1"/>
  <c r="F80" i="8"/>
  <c r="A38" i="7"/>
  <c r="A13" i="7"/>
  <c r="F76" i="8"/>
  <c r="F76" i="7" s="1"/>
  <c r="E78" i="8"/>
  <c r="E78" i="7" s="1"/>
  <c r="F77" i="8"/>
  <c r="F77" i="7" s="1"/>
  <c r="D80" i="8"/>
  <c r="H81" i="8"/>
  <c r="H81" i="7" s="1"/>
  <c r="E15" i="7"/>
  <c r="E9" i="7"/>
  <c r="E10" i="7"/>
  <c r="E56" i="7"/>
  <c r="F17" i="5" s="1"/>
  <c r="A19" i="7"/>
  <c r="A65" i="7"/>
  <c r="C26" i="5" s="1"/>
  <c r="A22" i="7"/>
  <c r="A68" i="7"/>
  <c r="C29" i="5" s="1"/>
  <c r="A26" i="7"/>
  <c r="A71" i="7"/>
  <c r="C32" i="5" s="1"/>
  <c r="A30" i="7"/>
  <c r="A82" i="7"/>
  <c r="E48" i="7"/>
  <c r="F9" i="5" s="1"/>
  <c r="T5" i="6" s="1"/>
  <c r="A91" i="7"/>
  <c r="E51" i="7"/>
  <c r="F12" i="5" s="1"/>
  <c r="A72" i="7"/>
  <c r="C33" i="5" s="1"/>
  <c r="A28" i="7"/>
  <c r="E11" i="7"/>
  <c r="E17" i="7"/>
  <c r="E47" i="7"/>
  <c r="F8" i="5" s="1"/>
  <c r="N5" i="6" s="1"/>
  <c r="E64" i="7"/>
  <c r="F25" i="5" s="1"/>
  <c r="A90" i="7"/>
  <c r="A95" i="7"/>
  <c r="E46" i="7"/>
  <c r="F7" i="5" s="1"/>
  <c r="K5" i="6" s="1"/>
  <c r="A79" i="7"/>
  <c r="E28" i="7"/>
  <c r="E73" i="7"/>
  <c r="F34" i="5" s="1"/>
  <c r="E24" i="7"/>
  <c r="E68" i="7"/>
  <c r="F29" i="5" s="1"/>
  <c r="A20" i="7"/>
  <c r="A63" i="7"/>
  <c r="C24" i="5" s="1"/>
  <c r="E16" i="7"/>
  <c r="A58" i="7"/>
  <c r="C19" i="5" s="1"/>
  <c r="A10" i="7"/>
  <c r="A50" i="7"/>
  <c r="C11" i="5" s="1"/>
  <c r="A51" i="7"/>
  <c r="C12" i="5" s="1"/>
  <c r="A21" i="7"/>
  <c r="E72" i="7"/>
  <c r="F33" i="5" s="1"/>
  <c r="E26" i="7"/>
  <c r="A96" i="7"/>
  <c r="A49" i="7"/>
  <c r="C10" i="5" s="1"/>
  <c r="A54" i="7"/>
  <c r="C15" i="5" s="1"/>
  <c r="E59" i="7"/>
  <c r="F20" i="5" s="1"/>
  <c r="E8" i="7"/>
  <c r="E27" i="7"/>
  <c r="E62" i="7"/>
  <c r="F23" i="5" s="1"/>
  <c r="E23" i="7"/>
  <c r="A66" i="7"/>
  <c r="C27" i="5" s="1"/>
  <c r="E20" i="7"/>
  <c r="E71" i="7"/>
  <c r="F32" i="5" s="1"/>
  <c r="A17" i="7"/>
  <c r="A77" i="7"/>
  <c r="A12" i="7"/>
  <c r="A46" i="7"/>
  <c r="C7" i="5" s="1"/>
  <c r="E5" i="6" s="1"/>
  <c r="A89" i="7"/>
  <c r="A8" i="7"/>
  <c r="A18" i="7"/>
  <c r="E70" i="7"/>
  <c r="F31" i="5" s="1"/>
  <c r="E21" i="7"/>
  <c r="E63" i="7"/>
  <c r="F24" i="5" s="1"/>
  <c r="E25" i="7"/>
  <c r="A55" i="7"/>
  <c r="C16" i="5" s="1"/>
  <c r="E30" i="7"/>
  <c r="A48" i="7"/>
  <c r="C9" i="5" s="1"/>
  <c r="B5" i="6" s="1"/>
  <c r="F80" i="7"/>
  <c r="I81" i="8"/>
  <c r="J81" i="8"/>
  <c r="E34" i="8"/>
  <c r="E38" i="7" s="1"/>
  <c r="F41" i="8"/>
  <c r="F39" i="7" s="1"/>
  <c r="G35" i="8"/>
  <c r="G40" i="7" s="1"/>
  <c r="H79" i="8"/>
  <c r="H79" i="7" s="1"/>
  <c r="E39" i="8"/>
  <c r="E34" i="7" s="1"/>
  <c r="D38" i="8"/>
  <c r="D35" i="7" s="1"/>
  <c r="F84" i="8"/>
  <c r="I79" i="8"/>
  <c r="H78" i="8"/>
  <c r="H82" i="8"/>
  <c r="H34" i="8"/>
  <c r="G41" i="8"/>
  <c r="G39" i="7" s="1"/>
  <c r="D36" i="8"/>
  <c r="D91" i="8" s="1"/>
  <c r="E37" i="8"/>
  <c r="E92" i="8" s="1"/>
  <c r="E95" i="7" s="1"/>
  <c r="F39" i="8"/>
  <c r="G39" i="8"/>
  <c r="G94" i="8" s="1"/>
  <c r="J76" i="7"/>
  <c r="H80" i="8"/>
  <c r="A76" i="7"/>
  <c r="E66" i="7"/>
  <c r="F27" i="5" s="1"/>
  <c r="E60" i="7"/>
  <c r="F21" i="5" s="1"/>
  <c r="A52" i="7"/>
  <c r="C13" i="5" s="1"/>
  <c r="E13" i="7"/>
  <c r="A11" i="7"/>
  <c r="A25" i="7"/>
  <c r="A56" i="7"/>
  <c r="C17" i="5" s="1"/>
  <c r="A73" i="7"/>
  <c r="C34" i="5" s="1"/>
  <c r="A93" i="7"/>
  <c r="E65" i="7"/>
  <c r="F26" i="5" s="1"/>
  <c r="E50" i="7"/>
  <c r="F11" i="5" s="1"/>
  <c r="Q5" i="6" s="1"/>
  <c r="E18" i="7"/>
  <c r="A70" i="7"/>
  <c r="C31" i="5" s="1"/>
  <c r="A27" i="7"/>
  <c r="A94" i="7"/>
  <c r="A64" i="7"/>
  <c r="C25" i="5" s="1"/>
  <c r="E49" i="7"/>
  <c r="F10" i="5" s="1"/>
  <c r="W5" i="6" s="1"/>
  <c r="E19" i="7"/>
  <c r="A83" i="7"/>
  <c r="A67" i="7"/>
  <c r="C28" i="5" s="1"/>
  <c r="A61" i="7"/>
  <c r="C22" i="5" s="1"/>
  <c r="E53" i="7"/>
  <c r="F14" i="5" s="1"/>
  <c r="A31" i="7"/>
  <c r="A24" i="7"/>
  <c r="E14" i="7"/>
  <c r="A81" i="7"/>
  <c r="A69" i="7"/>
  <c r="C30" i="5" s="1"/>
  <c r="A60" i="7"/>
  <c r="C21" i="5" s="1"/>
  <c r="E54" i="7"/>
  <c r="F15" i="5" s="1"/>
  <c r="E31" i="7"/>
  <c r="A23" i="7"/>
  <c r="A15" i="7"/>
  <c r="A14" i="7"/>
  <c r="E22" i="7"/>
  <c r="A29" i="7"/>
  <c r="E52" i="7"/>
  <c r="F13" i="5" s="1"/>
  <c r="A59" i="7"/>
  <c r="C20" i="5" s="1"/>
  <c r="E69" i="7"/>
  <c r="F30" i="5" s="1"/>
  <c r="A80" i="7"/>
  <c r="A78" i="7"/>
  <c r="A62" i="7"/>
  <c r="C23" i="5" s="1"/>
  <c r="F22" i="6"/>
  <c r="F17" i="6"/>
  <c r="I22" i="6"/>
  <c r="I17" i="6"/>
  <c r="L22" i="6"/>
  <c r="L17" i="6"/>
  <c r="O21" i="6"/>
  <c r="O23" i="6" s="1"/>
  <c r="D41" i="8"/>
  <c r="E41" i="8"/>
  <c r="D40" i="8"/>
  <c r="G40" i="8"/>
  <c r="F40" i="8"/>
  <c r="F35" i="8"/>
  <c r="E35" i="8"/>
  <c r="D35" i="8"/>
  <c r="H35" i="8"/>
  <c r="F36" i="8"/>
  <c r="E36" i="8"/>
  <c r="G36" i="8"/>
  <c r="F38" i="8"/>
  <c r="F37" i="8"/>
  <c r="E38" i="8"/>
  <c r="H37" i="8"/>
  <c r="D37" i="8"/>
  <c r="H38" i="8"/>
  <c r="H39" i="8"/>
  <c r="H40" i="8"/>
  <c r="G37" i="8"/>
  <c r="H41" i="8"/>
  <c r="G34" i="8"/>
  <c r="S16" i="2" l="1"/>
  <c r="S21" i="6" s="1"/>
  <c r="S23" i="6" s="1"/>
  <c r="G16" i="2"/>
  <c r="G21" i="6" s="1"/>
  <c r="G23" i="6" s="1"/>
  <c r="Y16" i="2"/>
  <c r="Y21" i="6" s="1"/>
  <c r="Y23" i="6" s="1"/>
  <c r="N17" i="2"/>
  <c r="X17" i="2"/>
  <c r="N21" i="6"/>
  <c r="N23" i="6" s="1"/>
  <c r="O24" i="6" s="1"/>
  <c r="C17" i="2"/>
  <c r="K17" i="2"/>
  <c r="M16" i="2"/>
  <c r="M21" i="6" s="1"/>
  <c r="M23" i="6" s="1"/>
  <c r="O17" i="2"/>
  <c r="H24" i="6"/>
  <c r="K21" i="6"/>
  <c r="K23" i="6" s="1"/>
  <c r="K24" i="6" s="1"/>
  <c r="U17" i="2"/>
  <c r="I17" i="2"/>
  <c r="H37" i="7"/>
  <c r="Q17" i="2"/>
  <c r="Q21" i="6"/>
  <c r="Q23" i="6" s="1"/>
  <c r="R17" i="2"/>
  <c r="D94" i="8"/>
  <c r="D93" i="7" s="1"/>
  <c r="B39" i="8"/>
  <c r="T17" i="2"/>
  <c r="L17" i="2"/>
  <c r="T24" i="6"/>
  <c r="D37" i="7"/>
  <c r="H17" i="2"/>
  <c r="W17" i="2"/>
  <c r="X21" i="6"/>
  <c r="X23" i="6" s="1"/>
  <c r="I24" i="6"/>
  <c r="D16" i="2"/>
  <c r="D21" i="6" s="1"/>
  <c r="D23" i="6" s="1"/>
  <c r="F17" i="2"/>
  <c r="G35" i="7"/>
  <c r="E41" i="7"/>
  <c r="G34" i="7"/>
  <c r="U24" i="6"/>
  <c r="J41" i="8"/>
  <c r="C34" i="8"/>
  <c r="B34" i="8"/>
  <c r="C78" i="7"/>
  <c r="J81" i="7"/>
  <c r="I81" i="7"/>
  <c r="F84" i="7"/>
  <c r="E17" i="2"/>
  <c r="E21" i="6"/>
  <c r="E23" i="6" s="1"/>
  <c r="E24" i="6" s="1"/>
  <c r="G84" i="8"/>
  <c r="D93" i="8"/>
  <c r="D90" i="7" s="1"/>
  <c r="E94" i="8"/>
  <c r="E93" i="7" s="1"/>
  <c r="E36" i="7"/>
  <c r="C82" i="8"/>
  <c r="D76" i="7"/>
  <c r="C76" i="8"/>
  <c r="B76" i="8"/>
  <c r="B84" i="8" s="1"/>
  <c r="D84" i="8"/>
  <c r="E76" i="7"/>
  <c r="E84" i="7" s="1"/>
  <c r="E84" i="8"/>
  <c r="G77" i="7"/>
  <c r="I77" i="8"/>
  <c r="J77" i="8"/>
  <c r="B17" i="2"/>
  <c r="B21" i="6"/>
  <c r="B23" i="6" s="1"/>
  <c r="B24" i="6" s="1"/>
  <c r="D81" i="7"/>
  <c r="C81" i="8"/>
  <c r="B81" i="8"/>
  <c r="G90" i="8"/>
  <c r="G89" i="7" s="1"/>
  <c r="G96" i="8"/>
  <c r="G94" i="7" s="1"/>
  <c r="F96" i="8"/>
  <c r="F94" i="7" s="1"/>
  <c r="B38" i="7"/>
  <c r="D80" i="7"/>
  <c r="B80" i="8"/>
  <c r="D79" i="7"/>
  <c r="B79" i="8"/>
  <c r="C79" i="8"/>
  <c r="D82" i="7"/>
  <c r="B82" i="7" s="1"/>
  <c r="B82" i="8"/>
  <c r="D77" i="7"/>
  <c r="C77" i="8"/>
  <c r="B77" i="8"/>
  <c r="F38" i="7"/>
  <c r="C38" i="7" s="1"/>
  <c r="F89" i="8"/>
  <c r="F92" i="7" s="1"/>
  <c r="E89" i="8"/>
  <c r="C78" i="8"/>
  <c r="D89" i="8"/>
  <c r="D92" i="7" s="1"/>
  <c r="C80" i="8"/>
  <c r="G83" i="7"/>
  <c r="J83" i="8"/>
  <c r="I83" i="8"/>
  <c r="H22" i="6"/>
  <c r="H17" i="6"/>
  <c r="D78" i="7"/>
  <c r="B78" i="7" s="1"/>
  <c r="B78" i="8"/>
  <c r="D83" i="7"/>
  <c r="C83" i="8"/>
  <c r="B83" i="8"/>
  <c r="I76" i="7"/>
  <c r="J79" i="7"/>
  <c r="I79" i="7"/>
  <c r="J79" i="8"/>
  <c r="H80" i="7"/>
  <c r="I80" i="8"/>
  <c r="J80" i="8"/>
  <c r="F94" i="8"/>
  <c r="F93" i="7" s="1"/>
  <c r="F34" i="7"/>
  <c r="C34" i="7" s="1"/>
  <c r="H89" i="8"/>
  <c r="H92" i="7" s="1"/>
  <c r="H38" i="7"/>
  <c r="H82" i="7"/>
  <c r="I82" i="8"/>
  <c r="J82" i="8"/>
  <c r="E92" i="7"/>
  <c r="H78" i="7"/>
  <c r="H84" i="8"/>
  <c r="I78" i="8"/>
  <c r="J78" i="8"/>
  <c r="C39" i="8"/>
  <c r="E35" i="7"/>
  <c r="B35" i="7" s="1"/>
  <c r="B38" i="8"/>
  <c r="E93" i="8"/>
  <c r="E90" i="7" s="1"/>
  <c r="C38" i="8"/>
  <c r="F93" i="8"/>
  <c r="F90" i="7" s="1"/>
  <c r="F35" i="7"/>
  <c r="E91" i="8"/>
  <c r="E96" i="7" s="1"/>
  <c r="E37" i="7"/>
  <c r="B37" i="7" s="1"/>
  <c r="H90" i="8"/>
  <c r="I35" i="8"/>
  <c r="H42" i="8"/>
  <c r="H40" i="7"/>
  <c r="I40" i="7" s="1"/>
  <c r="J35" i="8"/>
  <c r="E40" i="7"/>
  <c r="E90" i="8"/>
  <c r="E42" i="8"/>
  <c r="F36" i="7"/>
  <c r="F95" i="8"/>
  <c r="F91" i="7" s="1"/>
  <c r="D95" i="8"/>
  <c r="D36" i="7"/>
  <c r="B40" i="8"/>
  <c r="C40" i="8"/>
  <c r="D39" i="7"/>
  <c r="D96" i="8"/>
  <c r="C41" i="8"/>
  <c r="B41" i="8"/>
  <c r="B36" i="8"/>
  <c r="D96" i="7"/>
  <c r="I41" i="8"/>
  <c r="G89" i="8"/>
  <c r="G38" i="7"/>
  <c r="J34" i="8"/>
  <c r="I34" i="8"/>
  <c r="G42" i="8"/>
  <c r="G92" i="8"/>
  <c r="G41" i="7"/>
  <c r="I37" i="8"/>
  <c r="J37" i="8"/>
  <c r="H94" i="8"/>
  <c r="H93" i="7" s="1"/>
  <c r="H34" i="7"/>
  <c r="I39" i="8"/>
  <c r="J39" i="8"/>
  <c r="G93" i="7"/>
  <c r="H93" i="8"/>
  <c r="H90" i="7" s="1"/>
  <c r="H35" i="7"/>
  <c r="J38" i="8"/>
  <c r="I38" i="8"/>
  <c r="H41" i="7"/>
  <c r="H92" i="8"/>
  <c r="H95" i="7" s="1"/>
  <c r="F41" i="7"/>
  <c r="F92" i="8"/>
  <c r="F95" i="7" s="1"/>
  <c r="G90" i="7"/>
  <c r="G91" i="8"/>
  <c r="G37" i="7"/>
  <c r="J36" i="8"/>
  <c r="I36" i="8"/>
  <c r="F91" i="8"/>
  <c r="F96" i="7" s="1"/>
  <c r="F37" i="7"/>
  <c r="B34" i="7"/>
  <c r="D42" i="8"/>
  <c r="C35" i="8"/>
  <c r="D40" i="7"/>
  <c r="D90" i="8"/>
  <c r="B35" i="8"/>
  <c r="F42" i="8"/>
  <c r="F40" i="7"/>
  <c r="F90" i="8"/>
  <c r="G36" i="7"/>
  <c r="G95" i="8"/>
  <c r="J40" i="8"/>
  <c r="I40" i="8"/>
  <c r="E39" i="7"/>
  <c r="E96" i="8"/>
  <c r="E94" i="7" s="1"/>
  <c r="C36" i="8"/>
  <c r="H96" i="8"/>
  <c r="H94" i="7" s="1"/>
  <c r="H39" i="7"/>
  <c r="I39" i="7" s="1"/>
  <c r="H95" i="8"/>
  <c r="H91" i="7" s="1"/>
  <c r="H36" i="7"/>
  <c r="D92" i="8"/>
  <c r="C37" i="8"/>
  <c r="D41" i="7"/>
  <c r="B37" i="8"/>
  <c r="J35" i="7" l="1"/>
  <c r="N24" i="6"/>
  <c r="L24" i="6"/>
  <c r="B94" i="8"/>
  <c r="B91" i="8"/>
  <c r="I90" i="8"/>
  <c r="F24" i="6"/>
  <c r="C93" i="8"/>
  <c r="J34" i="7"/>
  <c r="R24" i="6"/>
  <c r="Q24" i="6"/>
  <c r="X24" i="6"/>
  <c r="W24" i="6"/>
  <c r="C24" i="6"/>
  <c r="C89" i="8"/>
  <c r="J83" i="7"/>
  <c r="I83" i="7"/>
  <c r="C80" i="7"/>
  <c r="B80" i="7"/>
  <c r="I77" i="7"/>
  <c r="J77" i="7"/>
  <c r="G84" i="7"/>
  <c r="I34" i="7"/>
  <c r="C83" i="7"/>
  <c r="B83" i="7"/>
  <c r="C77" i="7"/>
  <c r="B77" i="7"/>
  <c r="C84" i="8"/>
  <c r="J40" i="7"/>
  <c r="C79" i="7"/>
  <c r="B79" i="7"/>
  <c r="D84" i="7"/>
  <c r="B76" i="7"/>
  <c r="C76" i="7"/>
  <c r="C37" i="7"/>
  <c r="C94" i="8"/>
  <c r="C35" i="7"/>
  <c r="B89" i="8"/>
  <c r="C81" i="7"/>
  <c r="B81" i="7"/>
  <c r="C82" i="7"/>
  <c r="E42" i="7"/>
  <c r="B93" i="8"/>
  <c r="J93" i="8"/>
  <c r="I84" i="8"/>
  <c r="J94" i="8"/>
  <c r="H84" i="7"/>
  <c r="J78" i="7"/>
  <c r="I78" i="7"/>
  <c r="C92" i="7"/>
  <c r="B92" i="7"/>
  <c r="J82" i="7"/>
  <c r="I82" i="7"/>
  <c r="I80" i="7"/>
  <c r="J80" i="7"/>
  <c r="B41" i="7"/>
  <c r="C41" i="7"/>
  <c r="G91" i="7"/>
  <c r="I95" i="8"/>
  <c r="J95" i="8"/>
  <c r="D89" i="7"/>
  <c r="C90" i="8"/>
  <c r="B90" i="8"/>
  <c r="D97" i="8"/>
  <c r="I37" i="7"/>
  <c r="J37" i="7"/>
  <c r="J90" i="7"/>
  <c r="I90" i="7"/>
  <c r="H42" i="7"/>
  <c r="J94" i="7"/>
  <c r="I94" i="7"/>
  <c r="I96" i="8"/>
  <c r="I36" i="7"/>
  <c r="J36" i="7"/>
  <c r="B42" i="8"/>
  <c r="B40" i="7"/>
  <c r="C40" i="7"/>
  <c r="G96" i="7"/>
  <c r="I91" i="8"/>
  <c r="J91" i="8"/>
  <c r="B90" i="7"/>
  <c r="C90" i="7"/>
  <c r="I93" i="8"/>
  <c r="J93" i="7"/>
  <c r="I93" i="7"/>
  <c r="I94" i="8"/>
  <c r="I41" i="7"/>
  <c r="J41" i="7"/>
  <c r="G92" i="7"/>
  <c r="J89" i="8"/>
  <c r="G97" i="8"/>
  <c r="I89" i="8"/>
  <c r="J39" i="7"/>
  <c r="C91" i="8"/>
  <c r="C96" i="7"/>
  <c r="B96" i="7"/>
  <c r="C96" i="8"/>
  <c r="D94" i="7"/>
  <c r="B96" i="8"/>
  <c r="C36" i="7"/>
  <c r="B36" i="7"/>
  <c r="D42" i="7"/>
  <c r="I35" i="7"/>
  <c r="D95" i="7"/>
  <c r="C92" i="8"/>
  <c r="B92" i="8"/>
  <c r="J96" i="8"/>
  <c r="F89" i="7"/>
  <c r="F97" i="7" s="1"/>
  <c r="F97" i="8"/>
  <c r="C42" i="8"/>
  <c r="I92" i="8"/>
  <c r="J92" i="8"/>
  <c r="G95" i="7"/>
  <c r="I42" i="8"/>
  <c r="G42" i="7"/>
  <c r="I38" i="7"/>
  <c r="J38" i="7"/>
  <c r="C39" i="7"/>
  <c r="B39" i="7"/>
  <c r="D91" i="7"/>
  <c r="B95" i="8"/>
  <c r="C95" i="8"/>
  <c r="F42" i="7"/>
  <c r="E89" i="7"/>
  <c r="E97" i="7" s="1"/>
  <c r="E97" i="8"/>
  <c r="H89" i="7"/>
  <c r="H97" i="7" s="1"/>
  <c r="H97" i="8"/>
  <c r="C93" i="7"/>
  <c r="B93" i="7"/>
  <c r="J90" i="8"/>
  <c r="G97" i="7" l="1"/>
  <c r="I89" i="7"/>
  <c r="C84" i="7"/>
  <c r="B84" i="7"/>
  <c r="J89" i="7"/>
  <c r="I84" i="7"/>
  <c r="B97" i="8"/>
  <c r="B89" i="7"/>
  <c r="C89" i="7"/>
  <c r="D97" i="7"/>
  <c r="J95" i="7"/>
  <c r="I95" i="7"/>
  <c r="B42" i="7"/>
  <c r="J92" i="7"/>
  <c r="I92" i="7"/>
  <c r="C91" i="7"/>
  <c r="B91" i="7"/>
  <c r="I42" i="7"/>
  <c r="C95" i="7"/>
  <c r="B95" i="7"/>
  <c r="C42" i="7"/>
  <c r="C94" i="7"/>
  <c r="B94" i="7"/>
  <c r="I97" i="8"/>
  <c r="I96" i="7"/>
  <c r="J96" i="7"/>
  <c r="C97" i="8"/>
  <c r="J91" i="7"/>
  <c r="I91" i="7"/>
  <c r="I97" i="7" l="1"/>
  <c r="C97" i="7"/>
  <c r="B97" i="7"/>
</calcChain>
</file>

<file path=xl/sharedStrings.xml><?xml version="1.0" encoding="utf-8"?>
<sst xmlns="http://schemas.openxmlformats.org/spreadsheetml/2006/main" count="603" uniqueCount="68">
  <si>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</si>
  <si>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</si>
  <si>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</si>
  <si>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</si>
  <si>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</si>
  <si>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</si>
  <si>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</si>
  <si>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</si>
  <si>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</si>
  <si>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</si>
  <si>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</si>
  <si>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</si>
  <si>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</si>
  <si>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</si>
  <si>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</si>
  <si>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</si>
  <si>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CHAMPIONNAT DE FRANCE DE TORBALL 200*-200*</t>
  </si>
  <si>
    <t>Division X Masculine : premier tour</t>
  </si>
  <si>
    <t>a_</t>
  </si>
  <si>
    <t>_</t>
  </si>
  <si>
    <t>h_</t>
  </si>
  <si>
    <t>b_</t>
  </si>
  <si>
    <t>g_</t>
  </si>
  <si>
    <t>f_</t>
  </si>
  <si>
    <t>e_</t>
  </si>
  <si>
    <t>Classement du premier tour</t>
  </si>
  <si>
    <t>Equipes</t>
  </si>
  <si>
    <t>Points</t>
  </si>
  <si>
    <t>Joué</t>
  </si>
  <si>
    <t>But Pour</t>
  </si>
  <si>
    <t>But Contre</t>
  </si>
  <si>
    <t>Différence</t>
  </si>
  <si>
    <t>Goal Average</t>
  </si>
  <si>
    <t>TOTAL</t>
  </si>
  <si>
    <t>Division X Masculine : second tour</t>
  </si>
  <si>
    <t>XXX, le 00/00/00</t>
  </si>
  <si>
    <t>Classement du second tour</t>
  </si>
  <si>
    <t>Division X Masculine</t>
  </si>
  <si>
    <t>CLASSEMENT FINAL</t>
  </si>
  <si>
    <t>c_</t>
  </si>
  <si>
    <t>d_</t>
  </si>
  <si>
    <t>TO</t>
  </si>
  <si>
    <t>But +</t>
  </si>
  <si>
    <t>But -</t>
  </si>
  <si>
    <t>Diff</t>
  </si>
  <si>
    <t>Goal Averag</t>
  </si>
  <si>
    <t>Premier tour : CS AVH 31 TOULOUSE, 16/01/2016</t>
  </si>
  <si>
    <t>Second tour : LISIEUX HANDISPORT, 21/05/2016</t>
  </si>
  <si>
    <t>CAH Clermont-Ferrand</t>
  </si>
  <si>
    <t>CS AVH Lyon</t>
  </si>
  <si>
    <t>ASSHAV Poitiers</t>
  </si>
  <si>
    <t>Copaa Paris</t>
  </si>
  <si>
    <t>AVH Paris</t>
  </si>
  <si>
    <t>ASCND Marseille</t>
  </si>
  <si>
    <t>CS AVH Toulouse</t>
  </si>
  <si>
    <t>CHALLENGE NATIONAL DE TORBALL ANTHV/UNADEV 2015-2016</t>
  </si>
  <si>
    <t>HERAUD Y.</t>
  </si>
  <si>
    <t>PRIGENT S.</t>
  </si>
  <si>
    <t>SOULIE D.</t>
  </si>
  <si>
    <t>DELEUZE O.</t>
  </si>
  <si>
    <t>GUITET F.</t>
  </si>
  <si>
    <t>Lisieux H.</t>
  </si>
  <si>
    <t>Niveau 1 Masculin</t>
  </si>
  <si>
    <t>SOULIE</t>
  </si>
  <si>
    <t>DELEUZE</t>
  </si>
  <si>
    <t>HERAUD</t>
  </si>
  <si>
    <t>PRIGENT</t>
  </si>
  <si>
    <t>GUITET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</si>
</sst>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27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6"/>
      <name val="Arcane"/>
      <family val="2"/>
    </font>
    <font>
      <sz val="20"/>
      <name val="Arcane"/>
      <family val="2"/>
    </font>
    <font>
      <sz val="10"/>
      <name val="Arcane"/>
      <family val="2"/>
    </font>
    <font>
      <b/>
      <sz val="14"/>
      <name val="Arcane"/>
      <family val="2"/>
    </font>
    <font>
      <b/>
      <sz val="11"/>
      <name val="Arcane"/>
      <family val="2"/>
    </font>
    <font>
      <sz val="11"/>
      <name val="Arcane"/>
      <family val="2"/>
    </font>
    <font>
      <sz val="14"/>
      <name val="Arcane"/>
      <family val="2"/>
    </font>
    <font>
      <b/>
      <sz val="14"/>
      <name val="Arial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3" borderId="10" xfId="0" applyFill="1" applyBorder="1"/>
    <xf numFmtId="0" fontId="0" fillId="0" borderId="10" xfId="0" applyBorder="1"/>
    <xf numFmtId="1" fontId="0" fillId="0" borderId="10" xfId="0" applyNumberFormat="1" applyBorder="1"/>
    <xf numFmtId="2" fontId="0" fillId="0" borderId="11" xfId="0" applyNumberFormat="1" applyBorder="1"/>
    <xf numFmtId="0" fontId="0" fillId="3" borderId="12" xfId="0" applyFill="1" applyBorder="1"/>
    <xf numFmtId="0" fontId="0" fillId="0" borderId="12" xfId="0" applyBorder="1"/>
    <xf numFmtId="1" fontId="0" fillId="0" borderId="12" xfId="0" applyNumberFormat="1" applyBorder="1"/>
    <xf numFmtId="2" fontId="0" fillId="0" borderId="13" xfId="0" applyNumberFormat="1" applyBorder="1"/>
    <xf numFmtId="0" fontId="0" fillId="0" borderId="12" xfId="0" applyBorder="1" applyAlignment="1">
      <alignment shrinkToFit="1"/>
    </xf>
    <xf numFmtId="0" fontId="0" fillId="3" borderId="14" xfId="0" applyFill="1" applyBorder="1"/>
    <xf numFmtId="0" fontId="0" fillId="0" borderId="14" xfId="0" applyBorder="1"/>
    <xf numFmtId="1" fontId="0" fillId="0" borderId="14" xfId="0" applyNumberFormat="1" applyBorder="1"/>
    <xf numFmtId="2" fontId="0" fillId="0" borderId="15" xfId="0" applyNumberFormat="1" applyBorder="1"/>
    <xf numFmtId="0" fontId="0" fillId="3" borderId="16" xfId="0" applyFill="1" applyBorder="1"/>
    <xf numFmtId="0" fontId="0" fillId="0" borderId="16" xfId="0" applyBorder="1"/>
    <xf numFmtId="0" fontId="0" fillId="0" borderId="17" xfId="0" applyBorder="1"/>
    <xf numFmtId="1" fontId="6" fillId="0" borderId="5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2" fontId="0" fillId="0" borderId="27" xfId="0" applyNumberFormat="1" applyBorder="1"/>
    <xf numFmtId="0" fontId="13" fillId="0" borderId="0" xfId="0" applyFont="1"/>
    <xf numFmtId="0" fontId="0" fillId="0" borderId="10" xfId="0" applyBorder="1" applyAlignment="1">
      <alignment shrinkToFit="1"/>
    </xf>
    <xf numFmtId="0" fontId="8" fillId="0" borderId="20" xfId="0" applyFont="1" applyBorder="1"/>
    <xf numFmtId="0" fontId="8" fillId="0" borderId="23" xfId="0" applyFont="1" applyBorder="1"/>
    <xf numFmtId="0" fontId="6" fillId="0" borderId="28" xfId="0" applyFont="1" applyBorder="1" applyAlignment="1">
      <alignment vertical="center"/>
    </xf>
    <xf numFmtId="0" fontId="8" fillId="0" borderId="26" xfId="0" applyFont="1" applyBorder="1"/>
    <xf numFmtId="0" fontId="9" fillId="0" borderId="29" xfId="0" applyFont="1" applyBorder="1" applyAlignment="1">
      <alignment horizontal="center"/>
    </xf>
    <xf numFmtId="0" fontId="10" fillId="3" borderId="3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12" fillId="0" borderId="33" xfId="0" applyFont="1" applyBorder="1" applyAlignment="1">
      <alignment horizontal="right"/>
    </xf>
    <xf numFmtId="0" fontId="6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/>
    </xf>
    <xf numFmtId="0" fontId="1" fillId="0" borderId="38" xfId="0" applyFont="1" applyBorder="1"/>
    <xf numFmtId="49" fontId="1" fillId="0" borderId="38" xfId="0" applyNumberFormat="1" applyFont="1" applyBorder="1" applyAlignment="1">
      <alignment horizontal="center"/>
    </xf>
    <xf numFmtId="0" fontId="2" fillId="0" borderId="0" xfId="0" applyFont="1"/>
    <xf numFmtId="0" fontId="2" fillId="0" borderId="38" xfId="0" applyFont="1" applyBorder="1" applyAlignment="1">
      <alignment horizontal="center"/>
    </xf>
    <xf numFmtId="0" fontId="2" fillId="0" borderId="38" xfId="0" applyFont="1" applyBorder="1"/>
    <xf numFmtId="49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/>
    <xf numFmtId="0" fontId="2" fillId="0" borderId="0" xfId="0" applyFont="1" applyAlignment="1"/>
    <xf numFmtId="0" fontId="1" fillId="2" borderId="3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5" fillId="0" borderId="39" xfId="0" applyFont="1" applyBorder="1" applyAlignment="1">
      <alignment horizontal="center"/>
    </xf>
    <xf numFmtId="0" fontId="16" fillId="0" borderId="0" xfId="0" applyFont="1"/>
    <xf numFmtId="1" fontId="15" fillId="0" borderId="40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1" fontId="15" fillId="0" borderId="41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6" xfId="0" applyFont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" fontId="15" fillId="0" borderId="6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8" fillId="0" borderId="0" xfId="0" applyFont="1"/>
    <xf numFmtId="0" fontId="15" fillId="0" borderId="40" xfId="0" applyFont="1" applyBorder="1" applyAlignment="1">
      <alignment vertical="center"/>
    </xf>
    <xf numFmtId="0" fontId="15" fillId="0" borderId="7" xfId="0" applyFont="1" applyBorder="1"/>
    <xf numFmtId="0" fontId="15" fillId="0" borderId="23" xfId="0" applyFont="1" applyBorder="1"/>
    <xf numFmtId="1" fontId="15" fillId="0" borderId="40" xfId="0" applyNumberFormat="1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9" xfId="0" applyFont="1" applyBorder="1"/>
    <xf numFmtId="0" fontId="15" fillId="0" borderId="26" xfId="0" applyFont="1" applyBorder="1"/>
    <xf numFmtId="0" fontId="15" fillId="0" borderId="42" xfId="0" applyFont="1" applyBorder="1" applyAlignment="1">
      <alignment vertical="center"/>
    </xf>
    <xf numFmtId="1" fontId="15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/>
    <xf numFmtId="0" fontId="15" fillId="0" borderId="45" xfId="0" applyFont="1" applyBorder="1"/>
    <xf numFmtId="1" fontId="15" fillId="0" borderId="39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" fontId="15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15" fillId="0" borderId="49" xfId="0" applyFont="1" applyBorder="1"/>
    <xf numFmtId="0" fontId="16" fillId="0" borderId="0" xfId="0" applyFont="1" applyBorder="1"/>
    <xf numFmtId="0" fontId="22" fillId="0" borderId="38" xfId="0" applyFont="1" applyBorder="1" applyAlignment="1">
      <alignment horizontal="right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1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2" fontId="16" fillId="0" borderId="41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5" fillId="0" borderId="49" xfId="0" applyFont="1" applyBorder="1" applyAlignment="1">
      <alignment vertical="center"/>
    </xf>
    <xf numFmtId="0" fontId="19" fillId="0" borderId="54" xfId="0" applyFont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16" fillId="0" borderId="47" xfId="0" applyFont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/>
    </xf>
    <xf numFmtId="2" fontId="16" fillId="0" borderId="47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1" fontId="15" fillId="0" borderId="47" xfId="0" applyNumberFormat="1" applyFont="1" applyBorder="1" applyAlignment="1">
      <alignment vertical="center"/>
    </xf>
    <xf numFmtId="0" fontId="16" fillId="0" borderId="40" xfId="0" applyFont="1" applyBorder="1" applyAlignment="1">
      <alignment horizontal="center" vertical="center" shrinkToFit="1"/>
    </xf>
    <xf numFmtId="0" fontId="1" fillId="4" borderId="38" xfId="0" applyFont="1" applyFill="1" applyBorder="1" applyAlignment="1">
      <alignment horizontal="center" vertical="center" wrapText="1"/>
    </xf>
    <xf numFmtId="0" fontId="2" fillId="5" borderId="38" xfId="0" applyFont="1" applyFill="1" applyBorder="1"/>
    <xf numFmtId="0" fontId="15" fillId="0" borderId="4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0" fillId="0" borderId="37" xfId="0" applyBorder="1"/>
    <xf numFmtId="0" fontId="0" fillId="0" borderId="48" xfId="0" applyBorder="1"/>
    <xf numFmtId="0" fontId="1" fillId="2" borderId="49" xfId="0" applyFont="1" applyFill="1" applyBorder="1" applyAlignment="1">
      <alignment horizontal="center"/>
    </xf>
    <xf numFmtId="0" fontId="0" fillId="0" borderId="0" xfId="0"/>
    <xf numFmtId="0" fontId="0" fillId="0" borderId="50" xfId="0" applyBorder="1"/>
    <xf numFmtId="0" fontId="1" fillId="2" borderId="51" xfId="0" applyFont="1" applyFill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2" fillId="0" borderId="38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14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0" workbookViewId="0">
      <selection activeCell="M18" sqref="M17:M18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65" t="s">
        <v>55</v>
      </c>
      <c r="B1" s="166"/>
      <c r="C1" s="166"/>
      <c r="D1" s="166"/>
      <c r="E1" s="166"/>
      <c r="F1" s="166"/>
      <c r="G1" s="167"/>
    </row>
    <row r="2" spans="1:7" ht="21.95" customHeight="1">
      <c r="A2" s="168" t="s">
        <v>62</v>
      </c>
      <c r="B2" s="169"/>
      <c r="C2" s="169"/>
      <c r="D2" s="169"/>
      <c r="E2" s="169"/>
      <c r="F2" s="169"/>
      <c r="G2" s="170"/>
    </row>
    <row r="3" spans="1:7" ht="21.95" customHeight="1" thickBot="1">
      <c r="A3" s="171" t="s">
        <v>46</v>
      </c>
      <c r="B3" s="172"/>
      <c r="C3" s="172"/>
      <c r="D3" s="172"/>
      <c r="E3" s="172"/>
      <c r="F3" s="172"/>
      <c r="G3" s="173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64" t="s">
        <v>3</v>
      </c>
      <c r="E6" s="164"/>
      <c r="F6" s="2" t="s">
        <v>2</v>
      </c>
      <c r="G6" s="3" t="s">
        <v>4</v>
      </c>
    </row>
    <row r="7" spans="1:7" s="4" customFormat="1" ht="23.1" customHeight="1" thickBot="1">
      <c r="A7" s="70">
        <v>1</v>
      </c>
      <c r="B7" s="71">
        <v>0.35416666666666669</v>
      </c>
      <c r="C7" s="72" t="s">
        <v>48</v>
      </c>
      <c r="D7" s="70">
        <v>5</v>
      </c>
      <c r="E7" s="70">
        <v>5</v>
      </c>
      <c r="F7" s="72" t="s">
        <v>54</v>
      </c>
      <c r="G7" s="161" t="s">
        <v>56</v>
      </c>
    </row>
    <row r="8" spans="1:7" s="4" customFormat="1" ht="23.1" customHeight="1" thickBot="1">
      <c r="A8" s="70">
        <v>2</v>
      </c>
      <c r="B8" s="71">
        <f t="shared" ref="B8:B34" si="0">B7+"0:20"</f>
        <v>0.36805555555555558</v>
      </c>
      <c r="C8" s="72" t="s">
        <v>61</v>
      </c>
      <c r="D8" s="70">
        <v>5</v>
      </c>
      <c r="E8" s="70">
        <v>0</v>
      </c>
      <c r="F8" s="72" t="s">
        <v>53</v>
      </c>
      <c r="G8" s="161" t="s">
        <v>57</v>
      </c>
    </row>
    <row r="9" spans="1:7" s="4" customFormat="1" ht="23.1" customHeight="1" thickBot="1">
      <c r="A9" s="70">
        <v>3</v>
      </c>
      <c r="B9" s="71">
        <f t="shared" si="0"/>
        <v>0.38194444444444448</v>
      </c>
      <c r="C9" s="72" t="s">
        <v>49</v>
      </c>
      <c r="D9" s="70">
        <v>5</v>
      </c>
      <c r="E9" s="70">
        <v>2</v>
      </c>
      <c r="F9" s="72" t="s">
        <v>52</v>
      </c>
      <c r="G9" s="161" t="s">
        <v>58</v>
      </c>
    </row>
    <row r="10" spans="1:7" s="4" customFormat="1" ht="23.1" customHeight="1" thickBot="1">
      <c r="A10" s="70">
        <v>4</v>
      </c>
      <c r="B10" s="71">
        <f t="shared" si="0"/>
        <v>0.39583333333333337</v>
      </c>
      <c r="C10" s="72" t="s">
        <v>50</v>
      </c>
      <c r="D10" s="70">
        <v>7</v>
      </c>
      <c r="E10" s="70">
        <v>1</v>
      </c>
      <c r="F10" s="72" t="s">
        <v>51</v>
      </c>
      <c r="G10" s="161" t="s">
        <v>57</v>
      </c>
    </row>
    <row r="11" spans="1:7" s="4" customFormat="1" ht="23.1" customHeight="1" thickBot="1">
      <c r="A11" s="70">
        <v>5</v>
      </c>
      <c r="B11" s="71">
        <f t="shared" si="0"/>
        <v>0.40972222222222227</v>
      </c>
      <c r="C11" s="72" t="str">
        <f>+$C$7</f>
        <v>CAH Clermont-Ferrand</v>
      </c>
      <c r="D11" s="70">
        <v>2</v>
      </c>
      <c r="E11" s="70">
        <v>1</v>
      </c>
      <c r="F11" s="72" t="str">
        <f>+$C$8</f>
        <v>Lisieux H.</v>
      </c>
      <c r="G11" s="161" t="s">
        <v>56</v>
      </c>
    </row>
    <row r="12" spans="1:7" s="4" customFormat="1" ht="23.1" customHeight="1" thickBot="1">
      <c r="A12" s="70">
        <v>6</v>
      </c>
      <c r="B12" s="71">
        <f t="shared" si="0"/>
        <v>0.42361111111111116</v>
      </c>
      <c r="C12" s="72" t="str">
        <f>+$C$9</f>
        <v>CS AVH Lyon</v>
      </c>
      <c r="D12" s="70">
        <v>3</v>
      </c>
      <c r="E12" s="70">
        <v>3</v>
      </c>
      <c r="F12" s="72" t="str">
        <f>+$F$7</f>
        <v>CS AVH Toulouse</v>
      </c>
      <c r="G12" s="161" t="s">
        <v>59</v>
      </c>
    </row>
    <row r="13" spans="1:7" s="4" customFormat="1" ht="23.1" customHeight="1" thickBot="1">
      <c r="A13" s="70">
        <v>7</v>
      </c>
      <c r="B13" s="71">
        <f t="shared" si="0"/>
        <v>0.43750000000000006</v>
      </c>
      <c r="C13" s="72" t="str">
        <f>+$C$10</f>
        <v>ASSHAV Poitiers</v>
      </c>
      <c r="D13" s="70">
        <v>4</v>
      </c>
      <c r="E13" s="70">
        <v>3</v>
      </c>
      <c r="F13" s="72" t="str">
        <f>+$F$8</f>
        <v>ASCND Marseille</v>
      </c>
      <c r="G13" s="161" t="s">
        <v>60</v>
      </c>
    </row>
    <row r="14" spans="1:7" s="4" customFormat="1" ht="23.1" customHeight="1" thickBot="1">
      <c r="A14" s="70">
        <v>8</v>
      </c>
      <c r="B14" s="71">
        <f t="shared" si="0"/>
        <v>0.45138888888888895</v>
      </c>
      <c r="C14" s="72" t="str">
        <f>+$F$10</f>
        <v>Copaa Paris</v>
      </c>
      <c r="D14" s="70">
        <v>2</v>
      </c>
      <c r="E14" s="70">
        <v>3</v>
      </c>
      <c r="F14" s="72" t="str">
        <f>+$F$9</f>
        <v>AVH Paris</v>
      </c>
      <c r="G14" s="161" t="s">
        <v>58</v>
      </c>
    </row>
    <row r="15" spans="1:7" s="4" customFormat="1" ht="23.1" customHeight="1" thickBot="1">
      <c r="A15" s="70">
        <v>9</v>
      </c>
      <c r="B15" s="71">
        <f t="shared" si="0"/>
        <v>0.46527777777777785</v>
      </c>
      <c r="C15" s="72" t="str">
        <f>+$C$8</f>
        <v>Lisieux H.</v>
      </c>
      <c r="D15" s="70">
        <v>3</v>
      </c>
      <c r="E15" s="70">
        <v>2</v>
      </c>
      <c r="F15" s="72" t="str">
        <f>+$C$9</f>
        <v>CS AVH Lyon</v>
      </c>
      <c r="G15" s="161" t="s">
        <v>56</v>
      </c>
    </row>
    <row r="16" spans="1:7" s="4" customFormat="1" ht="23.1" customHeight="1" thickBot="1">
      <c r="A16" s="70">
        <v>10</v>
      </c>
      <c r="B16" s="71">
        <f t="shared" si="0"/>
        <v>0.47916666666666674</v>
      </c>
      <c r="C16" s="72" t="str">
        <f>+$C$7</f>
        <v>CAH Clermont-Ferrand</v>
      </c>
      <c r="D16" s="70">
        <v>1</v>
      </c>
      <c r="E16" s="70">
        <v>1</v>
      </c>
      <c r="F16" s="72" t="str">
        <f>+$C$10</f>
        <v>ASSHAV Poitiers</v>
      </c>
      <c r="G16" s="161" t="s">
        <v>57</v>
      </c>
    </row>
    <row r="17" spans="1:7" s="4" customFormat="1" ht="23.1" customHeight="1" thickBot="1">
      <c r="A17" s="70">
        <v>11</v>
      </c>
      <c r="B17" s="71">
        <f t="shared" si="0"/>
        <v>0.49305555555555564</v>
      </c>
      <c r="C17" s="72" t="str">
        <f>+$F$10</f>
        <v>Copaa Paris</v>
      </c>
      <c r="D17" s="70">
        <v>0</v>
      </c>
      <c r="E17" s="70">
        <v>4</v>
      </c>
      <c r="F17" s="72" t="str">
        <f>+$F$7</f>
        <v>CS AVH Toulouse</v>
      </c>
      <c r="G17" s="161" t="s">
        <v>60</v>
      </c>
    </row>
    <row r="18" spans="1:7" s="4" customFormat="1" ht="23.1" customHeight="1" thickBot="1">
      <c r="A18" s="70">
        <v>12</v>
      </c>
      <c r="B18" s="71">
        <f t="shared" si="0"/>
        <v>0.50694444444444453</v>
      </c>
      <c r="C18" s="72" t="str">
        <f>+$F$9</f>
        <v>AVH Paris</v>
      </c>
      <c r="D18" s="70">
        <v>4</v>
      </c>
      <c r="E18" s="70">
        <v>6</v>
      </c>
      <c r="F18" s="72" t="str">
        <f>+$F$8</f>
        <v>ASCND Marseille</v>
      </c>
      <c r="G18" s="161" t="s">
        <v>57</v>
      </c>
    </row>
    <row r="19" spans="1:7" s="4" customFormat="1" ht="23.1" customHeight="1" thickBot="1">
      <c r="A19" s="70">
        <v>13</v>
      </c>
      <c r="B19" s="71">
        <f t="shared" si="0"/>
        <v>0.52083333333333337</v>
      </c>
      <c r="C19" s="72" t="str">
        <f>+$C$9</f>
        <v>CS AVH Lyon</v>
      </c>
      <c r="D19" s="70">
        <v>3</v>
      </c>
      <c r="E19" s="70">
        <v>4</v>
      </c>
      <c r="F19" s="72" t="str">
        <f>+$C$10</f>
        <v>ASSHAV Poitiers</v>
      </c>
      <c r="G19" s="161" t="s">
        <v>58</v>
      </c>
    </row>
    <row r="20" spans="1:7" s="4" customFormat="1" ht="23.1" customHeight="1" thickBot="1">
      <c r="A20" s="70">
        <v>14</v>
      </c>
      <c r="B20" s="71">
        <f t="shared" si="0"/>
        <v>0.53472222222222221</v>
      </c>
      <c r="C20" s="72" t="str">
        <f>+$C$8</f>
        <v>Lisieux H.</v>
      </c>
      <c r="D20" s="70">
        <v>10</v>
      </c>
      <c r="E20" s="70">
        <v>1</v>
      </c>
      <c r="F20" s="72" t="str">
        <f>+$F$10</f>
        <v>Copaa Paris</v>
      </c>
      <c r="G20" s="161" t="s">
        <v>56</v>
      </c>
    </row>
    <row r="21" spans="1:7" s="4" customFormat="1" ht="23.1" customHeight="1" thickBot="1">
      <c r="A21" s="70">
        <v>15</v>
      </c>
      <c r="B21" s="71">
        <f t="shared" si="0"/>
        <v>0.54861111111111105</v>
      </c>
      <c r="C21" s="72" t="str">
        <f>+$C$7</f>
        <v>CAH Clermont-Ferrand</v>
      </c>
      <c r="D21" s="70">
        <v>4</v>
      </c>
      <c r="E21" s="70">
        <v>3</v>
      </c>
      <c r="F21" s="72" t="str">
        <f>+$F$9</f>
        <v>AVH Paris</v>
      </c>
      <c r="G21" s="161" t="s">
        <v>57</v>
      </c>
    </row>
    <row r="22" spans="1:7" s="4" customFormat="1" ht="23.1" customHeight="1" thickBot="1">
      <c r="A22" s="70">
        <v>16</v>
      </c>
      <c r="B22" s="71">
        <f t="shared" si="0"/>
        <v>0.56249999999999989</v>
      </c>
      <c r="C22" s="72" t="str">
        <f>+$F$8</f>
        <v>ASCND Marseille</v>
      </c>
      <c r="D22" s="70">
        <v>3</v>
      </c>
      <c r="E22" s="70">
        <v>9</v>
      </c>
      <c r="F22" s="72" t="str">
        <f>+$F$7</f>
        <v>CS AVH Toulouse</v>
      </c>
      <c r="G22" s="161" t="s">
        <v>56</v>
      </c>
    </row>
    <row r="23" spans="1:7" s="4" customFormat="1" ht="23.1" customHeight="1" thickBot="1">
      <c r="A23" s="70">
        <v>17</v>
      </c>
      <c r="B23" s="71">
        <f t="shared" si="0"/>
        <v>0.57638888888888873</v>
      </c>
      <c r="C23" s="72" t="str">
        <f>+$C$10</f>
        <v>ASSHAV Poitiers</v>
      </c>
      <c r="D23" s="70">
        <v>6</v>
      </c>
      <c r="E23" s="70">
        <v>4</v>
      </c>
      <c r="F23" s="72" t="str">
        <f>+$C$8</f>
        <v>Lisieux H.</v>
      </c>
      <c r="G23" s="161" t="s">
        <v>58</v>
      </c>
    </row>
    <row r="24" spans="1:7" s="4" customFormat="1" ht="23.1" customHeight="1" thickBot="1">
      <c r="A24" s="70">
        <v>18</v>
      </c>
      <c r="B24" s="71">
        <f t="shared" si="0"/>
        <v>0.59027777777777757</v>
      </c>
      <c r="C24" s="72" t="str">
        <f>+$C$9</f>
        <v>CS AVH Lyon</v>
      </c>
      <c r="D24" s="70">
        <v>7</v>
      </c>
      <c r="E24" s="70">
        <v>6</v>
      </c>
      <c r="F24" s="72" t="str">
        <f>+$C$7</f>
        <v>CAH Clermont-Ferrand</v>
      </c>
      <c r="G24" s="161" t="s">
        <v>60</v>
      </c>
    </row>
    <row r="25" spans="1:7" s="4" customFormat="1" ht="23.1" customHeight="1" thickBot="1">
      <c r="A25" s="70">
        <v>19</v>
      </c>
      <c r="B25" s="71">
        <f t="shared" si="0"/>
        <v>0.60416666666666641</v>
      </c>
      <c r="C25" s="72" t="str">
        <f>+$F$8</f>
        <v>ASCND Marseille</v>
      </c>
      <c r="D25" s="70">
        <v>2</v>
      </c>
      <c r="E25" s="70">
        <v>4</v>
      </c>
      <c r="F25" s="72" t="str">
        <f>+$F$10</f>
        <v>Copaa Paris</v>
      </c>
      <c r="G25" s="161" t="s">
        <v>57</v>
      </c>
    </row>
    <row r="26" spans="1:7" s="4" customFormat="1" ht="23.1" customHeight="1" thickBot="1">
      <c r="A26" s="70">
        <v>20</v>
      </c>
      <c r="B26" s="71">
        <f t="shared" si="0"/>
        <v>0.61805555555555525</v>
      </c>
      <c r="C26" s="72" t="str">
        <f>+$F$9</f>
        <v>AVH Paris</v>
      </c>
      <c r="D26" s="70">
        <v>1</v>
      </c>
      <c r="E26" s="70">
        <v>3</v>
      </c>
      <c r="F26" s="72" t="str">
        <f>+$C$8</f>
        <v>Lisieux H.</v>
      </c>
      <c r="G26" s="161" t="s">
        <v>58</v>
      </c>
    </row>
    <row r="27" spans="1:7" s="4" customFormat="1" ht="23.1" customHeight="1" thickBot="1">
      <c r="A27" s="70">
        <v>21</v>
      </c>
      <c r="B27" s="71">
        <f t="shared" si="0"/>
        <v>0.63194444444444409</v>
      </c>
      <c r="C27" s="72" t="str">
        <f>+$F$7</f>
        <v>CS AVH Toulouse</v>
      </c>
      <c r="D27" s="70">
        <v>1</v>
      </c>
      <c r="E27" s="70">
        <v>3</v>
      </c>
      <c r="F27" s="72" t="str">
        <f>+$C$10</f>
        <v>ASSHAV Poitiers</v>
      </c>
      <c r="G27" s="161" t="s">
        <v>60</v>
      </c>
    </row>
    <row r="28" spans="1:7" s="4" customFormat="1" ht="23.1" customHeight="1" thickBot="1">
      <c r="A28" s="70">
        <v>22</v>
      </c>
      <c r="B28" s="71">
        <f t="shared" si="0"/>
        <v>0.64583333333333293</v>
      </c>
      <c r="C28" s="72" t="str">
        <f>+$F$10</f>
        <v>Copaa Paris</v>
      </c>
      <c r="D28" s="70">
        <v>1</v>
      </c>
      <c r="E28" s="70">
        <v>6</v>
      </c>
      <c r="F28" s="72" t="str">
        <f>+$C$7</f>
        <v>CAH Clermont-Ferrand</v>
      </c>
      <c r="G28" s="161" t="s">
        <v>58</v>
      </c>
    </row>
    <row r="29" spans="1:7" s="4" customFormat="1" ht="23.1" customHeight="1" thickBot="1">
      <c r="A29" s="70">
        <v>23</v>
      </c>
      <c r="B29" s="71">
        <f t="shared" si="0"/>
        <v>0.65972222222222177</v>
      </c>
      <c r="C29" s="72" t="str">
        <f>+$F$8</f>
        <v>ASCND Marseille</v>
      </c>
      <c r="D29" s="70">
        <v>2</v>
      </c>
      <c r="E29" s="70">
        <v>1</v>
      </c>
      <c r="F29" s="72" t="str">
        <f>+$C$9</f>
        <v>CS AVH Lyon</v>
      </c>
      <c r="G29" s="161" t="s">
        <v>56</v>
      </c>
    </row>
    <row r="30" spans="1:7" s="4" customFormat="1" ht="23.1" customHeight="1" thickBot="1">
      <c r="A30" s="70">
        <v>24</v>
      </c>
      <c r="B30" s="71">
        <f t="shared" si="0"/>
        <v>0.67361111111111061</v>
      </c>
      <c r="C30" s="72" t="str">
        <f>+$F$7</f>
        <v>CS AVH Toulouse</v>
      </c>
      <c r="D30" s="70">
        <v>2</v>
      </c>
      <c r="E30" s="70">
        <v>4</v>
      </c>
      <c r="F30" s="72" t="str">
        <f>+$C$8</f>
        <v>Lisieux H.</v>
      </c>
      <c r="G30" s="161" t="s">
        <v>57</v>
      </c>
    </row>
    <row r="31" spans="1:7" s="4" customFormat="1" ht="23.1" customHeight="1" thickBot="1">
      <c r="A31" s="70">
        <v>25</v>
      </c>
      <c r="B31" s="71">
        <f t="shared" si="0"/>
        <v>0.68749999999999944</v>
      </c>
      <c r="C31" s="72" t="str">
        <f>+$F$9</f>
        <v>AVH Paris</v>
      </c>
      <c r="D31" s="70">
        <v>3</v>
      </c>
      <c r="E31" s="70">
        <v>4</v>
      </c>
      <c r="F31" s="72" t="str">
        <f>+$C$10</f>
        <v>ASSHAV Poitiers</v>
      </c>
      <c r="G31" s="161" t="s">
        <v>58</v>
      </c>
    </row>
    <row r="32" spans="1:7" s="4" customFormat="1" ht="23.1" customHeight="1" thickBot="1">
      <c r="A32" s="70">
        <v>26</v>
      </c>
      <c r="B32" s="71">
        <f t="shared" si="0"/>
        <v>0.70138888888888828</v>
      </c>
      <c r="C32" s="72" t="str">
        <f>+$F$10</f>
        <v>Copaa Paris</v>
      </c>
      <c r="D32" s="70">
        <v>2</v>
      </c>
      <c r="E32" s="70">
        <v>4</v>
      </c>
      <c r="F32" s="72" t="str">
        <f>+$C$9</f>
        <v>CS AVH Lyon</v>
      </c>
      <c r="G32" s="161" t="s">
        <v>56</v>
      </c>
    </row>
    <row r="33" spans="1:7" s="4" customFormat="1" ht="23.1" customHeight="1" thickBot="1">
      <c r="A33" s="70">
        <v>27</v>
      </c>
      <c r="B33" s="71">
        <f t="shared" si="0"/>
        <v>0.71527777777777712</v>
      </c>
      <c r="C33" s="72" t="str">
        <f>+$F$8</f>
        <v>ASCND Marseille</v>
      </c>
      <c r="D33" s="70">
        <v>7</v>
      </c>
      <c r="E33" s="70">
        <v>1</v>
      </c>
      <c r="F33" s="72" t="str">
        <f>+$C$7</f>
        <v>CAH Clermont-Ferrand</v>
      </c>
      <c r="G33" s="161" t="s">
        <v>60</v>
      </c>
    </row>
    <row r="34" spans="1:7" s="4" customFormat="1" ht="23.1" customHeight="1" thickBot="1">
      <c r="A34" s="70">
        <v>28</v>
      </c>
      <c r="B34" s="71">
        <f t="shared" si="0"/>
        <v>0.72916666666666596</v>
      </c>
      <c r="C34" s="72" t="str">
        <f>+$F$7</f>
        <v>CS AVH Toulouse</v>
      </c>
      <c r="D34" s="70">
        <v>6</v>
      </c>
      <c r="E34" s="70">
        <v>5</v>
      </c>
      <c r="F34" s="72" t="str">
        <f>+$F$9</f>
        <v>AVH Paris</v>
      </c>
      <c r="G34" s="161" t="s">
        <v>59</v>
      </c>
    </row>
    <row r="35" spans="1:7">
      <c r="A35" s="68"/>
      <c r="B35" s="68"/>
      <c r="C35" s="69"/>
      <c r="D35" s="68"/>
      <c r="E35" s="68"/>
      <c r="F35" s="69"/>
      <c r="G35" s="69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74" zoomScaleNormal="74" workbookViewId="0">
      <selection activeCell="AB11" sqref="AB11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65" t="str">
        <f>'planning T1'!A1:G1</f>
        <v>CHALLENGE NATIONAL DE TORBALL ANTHV/UNADEV 2015-2016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6"/>
    </row>
    <row r="2" spans="1:25" ht="21.95" customHeight="1">
      <c r="A2" s="168" t="str">
        <f>'planning T1'!A2:G2</f>
        <v>Niveau 1 Masculin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1:25" ht="21.95" customHeight="1" thickBot="1">
      <c r="A3" s="171" t="str">
        <f>'planning T1'!A3:G3</f>
        <v>Premier tour : CS AVH 31 TOULOUSE, 16/01/2016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80"/>
    </row>
    <row r="4" spans="1:25" ht="16.5" thickBot="1"/>
    <row r="5" spans="1:25" s="10" customFormat="1" ht="30" customHeight="1" thickBot="1">
      <c r="B5" s="174" t="str">
        <f>'planning T1'!C7</f>
        <v>CAH Clermont-Ferrand</v>
      </c>
      <c r="C5" s="174"/>
      <c r="D5" s="174"/>
      <c r="E5" s="174" t="str">
        <f>'planning T1'!C8</f>
        <v>Lisieux H.</v>
      </c>
      <c r="F5" s="174"/>
      <c r="G5" s="174"/>
      <c r="H5" s="174" t="str">
        <f>'planning T1'!C9</f>
        <v>CS AVH Lyon</v>
      </c>
      <c r="I5" s="174"/>
      <c r="J5" s="174"/>
      <c r="K5" s="174" t="str">
        <f>'planning T1'!C10</f>
        <v>ASSHAV Poitiers</v>
      </c>
      <c r="L5" s="174"/>
      <c r="M5" s="174"/>
      <c r="N5" s="174" t="str">
        <f>'planning T1'!F10</f>
        <v>Copaa Paris</v>
      </c>
      <c r="O5" s="174"/>
      <c r="P5" s="174"/>
      <c r="Q5" s="174" t="str">
        <f>'planning T1'!F9</f>
        <v>AVH Paris</v>
      </c>
      <c r="R5" s="174"/>
      <c r="S5" s="174"/>
      <c r="T5" s="174" t="str">
        <f>'planning T1'!F8</f>
        <v>ASCND Marseille</v>
      </c>
      <c r="U5" s="174"/>
      <c r="V5" s="174"/>
      <c r="W5" s="174" t="str">
        <f>'planning T1'!F7</f>
        <v>CS AVH Toulouse</v>
      </c>
      <c r="X5" s="174"/>
      <c r="Y5" s="174"/>
    </row>
    <row r="6" spans="1:25" s="76" customFormat="1" thickBot="1">
      <c r="B6" s="77" t="s">
        <v>5</v>
      </c>
      <c r="C6" s="77" t="s">
        <v>6</v>
      </c>
      <c r="D6" s="77" t="s">
        <v>7</v>
      </c>
      <c r="E6" s="77" t="s">
        <v>5</v>
      </c>
      <c r="F6" s="77" t="s">
        <v>6</v>
      </c>
      <c r="G6" s="77" t="s">
        <v>7</v>
      </c>
      <c r="H6" s="77" t="s">
        <v>5</v>
      </c>
      <c r="I6" s="77" t="s">
        <v>6</v>
      </c>
      <c r="J6" s="77" t="s">
        <v>7</v>
      </c>
      <c r="K6" s="77" t="s">
        <v>5</v>
      </c>
      <c r="L6" s="77" t="s">
        <v>6</v>
      </c>
      <c r="M6" s="77" t="s">
        <v>7</v>
      </c>
      <c r="N6" s="77" t="s">
        <v>5</v>
      </c>
      <c r="O6" s="77" t="s">
        <v>6</v>
      </c>
      <c r="P6" s="77" t="s">
        <v>7</v>
      </c>
      <c r="Q6" s="77" t="s">
        <v>5</v>
      </c>
      <c r="R6" s="77" t="s">
        <v>6</v>
      </c>
      <c r="S6" s="77" t="s">
        <v>7</v>
      </c>
      <c r="T6" s="77" t="s">
        <v>5</v>
      </c>
      <c r="U6" s="77" t="s">
        <v>6</v>
      </c>
      <c r="V6" s="77" t="s">
        <v>7</v>
      </c>
      <c r="W6" s="77" t="s">
        <v>5</v>
      </c>
      <c r="X6" s="77" t="s">
        <v>6</v>
      </c>
      <c r="Y6" s="77" t="s">
        <v>7</v>
      </c>
    </row>
    <row r="7" spans="1:25" s="81" customFormat="1" thickBot="1">
      <c r="A7" s="126">
        <v>1</v>
      </c>
      <c r="B7" s="80">
        <f>IF(ISBLANK('planning T1'!D7),"",('planning T1'!D7))</f>
        <v>5</v>
      </c>
      <c r="C7" s="80">
        <f>IF(ISBLANK('planning T1'!E7),"",('planning T1'!E7))</f>
        <v>5</v>
      </c>
      <c r="D7" s="80">
        <f t="shared" ref="D7:D13" si="0">IF(B7="","",IF(B7&gt;C7,2,1)*IF(B7&lt;C7,0,1))</f>
        <v>1</v>
      </c>
      <c r="E7" s="80">
        <f>IF(ISBLANK('planning T1'!D8),"",('planning T1'!D8))</f>
        <v>5</v>
      </c>
      <c r="F7" s="80">
        <f>IF(ISBLANK('planning T1'!E8),"",('planning T1'!E8))</f>
        <v>0</v>
      </c>
      <c r="G7" s="80">
        <f t="shared" ref="G7:G13" si="1">IF(E7="","",IF(E7&gt;F7,2,1)*IF(E7&lt;F7,0,1))</f>
        <v>2</v>
      </c>
      <c r="H7" s="80">
        <f>IF(ISBLANK('planning T1'!D9),"",('planning T1'!D9))</f>
        <v>5</v>
      </c>
      <c r="I7" s="80">
        <f>IF(ISBLANK('planning T1'!E9),"",('planning T1'!E9))</f>
        <v>2</v>
      </c>
      <c r="J7" s="80">
        <f t="shared" ref="J7:J13" si="2">IF(H7="","",IF(H7&gt;I7,2,1)*IF(H7&lt;I7,0,1))</f>
        <v>2</v>
      </c>
      <c r="K7" s="80">
        <f>IF(ISBLANK('planning T1'!D10),"",('planning T1'!D10))</f>
        <v>7</v>
      </c>
      <c r="L7" s="80">
        <f>IF(ISBLANK('planning T1'!E10),"",('planning T1'!E10))</f>
        <v>1</v>
      </c>
      <c r="M7" s="80">
        <f t="shared" ref="M7:M13" si="3">IF(K7="","",IF(K7&gt;L7,2,1)*IF(K7&lt;L7,0,1))</f>
        <v>2</v>
      </c>
      <c r="N7" s="80">
        <f>IF(ISBLANK('planning T1'!E10),"",('planning T1'!E10))</f>
        <v>1</v>
      </c>
      <c r="O7" s="80">
        <f>IF(ISBLANK('planning T1'!D10),"",('planning T1'!D10))</f>
        <v>7</v>
      </c>
      <c r="P7" s="80">
        <f t="shared" ref="P7:P13" si="4">IF(N7="","",IF(N7&gt;O7,2,1)*IF(N7&lt;O7,0,1))</f>
        <v>0</v>
      </c>
      <c r="Q7" s="80">
        <f>IF(ISBLANK('planning T1'!E9),"",('planning T1'!E9))</f>
        <v>2</v>
      </c>
      <c r="R7" s="80">
        <f>IF(ISBLANK('planning T1'!D9),"",('planning T1'!D9))</f>
        <v>5</v>
      </c>
      <c r="S7" s="80">
        <f t="shared" ref="S7:S13" si="5">IF(Q7="","",IF(Q7&gt;R7,2,1)*IF(Q7&lt;R7,0,1))</f>
        <v>0</v>
      </c>
      <c r="T7" s="80">
        <f>IF(ISBLANK('planning T1'!E8),"",('planning T1'!E8))</f>
        <v>0</v>
      </c>
      <c r="U7" s="80">
        <f>IF(ISBLANK('planning T1'!D8),"",('planning T1'!D8))</f>
        <v>5</v>
      </c>
      <c r="V7" s="80">
        <f t="shared" ref="V7:V13" si="6">IF(T7="","",IF(T7&gt;U7,2,1)*IF(T7&lt;U7,0,1))</f>
        <v>0</v>
      </c>
      <c r="W7" s="80">
        <f>IF(ISBLANK('planning T1'!E7),"",('planning T1'!E7))</f>
        <v>5</v>
      </c>
      <c r="X7" s="80">
        <f>IF(ISBLANK('planning T1'!D7),"",('planning T1'!D7))</f>
        <v>5</v>
      </c>
      <c r="Y7" s="80">
        <f t="shared" ref="Y7:Y13" si="7">IF(W7="","",IF(W7&gt;X7,2,1)*IF(W7&lt;X7,0,1))</f>
        <v>1</v>
      </c>
    </row>
    <row r="8" spans="1:25" s="81" customFormat="1" thickBot="1">
      <c r="A8" s="126">
        <v>2</v>
      </c>
      <c r="B8" s="80">
        <f>IF(ISBLANK('planning T1'!D11),"",('planning T1'!D11))</f>
        <v>2</v>
      </c>
      <c r="C8" s="80">
        <f>IF(ISBLANK('planning T1'!E11),"",('planning T1'!E11))</f>
        <v>1</v>
      </c>
      <c r="D8" s="80">
        <f t="shared" si="0"/>
        <v>2</v>
      </c>
      <c r="E8" s="80">
        <f>IF(ISBLANK('planning T1'!E11),"",('planning T1'!E11))</f>
        <v>1</v>
      </c>
      <c r="F8" s="80">
        <f>IF(ISBLANK('planning T1'!D11),"",('planning T1'!D11))</f>
        <v>2</v>
      </c>
      <c r="G8" s="80">
        <f t="shared" si="1"/>
        <v>0</v>
      </c>
      <c r="H8" s="80">
        <f>IF(ISBLANK('planning T1'!D12),"",('planning T1'!D12))</f>
        <v>3</v>
      </c>
      <c r="I8" s="80">
        <f>IF(ISBLANK('planning T1'!E12),"",('planning T1'!E12))</f>
        <v>3</v>
      </c>
      <c r="J8" s="80">
        <f t="shared" si="2"/>
        <v>1</v>
      </c>
      <c r="K8" s="80">
        <f>IF(ISBLANK('planning T1'!D13),"",('planning T1'!D13))</f>
        <v>4</v>
      </c>
      <c r="L8" s="80">
        <f>IF(ISBLANK('planning T1'!E13),"",('planning T1'!E13))</f>
        <v>3</v>
      </c>
      <c r="M8" s="80">
        <f t="shared" si="3"/>
        <v>2</v>
      </c>
      <c r="N8" s="80">
        <f>IF(ISBLANK('planning T1'!D14),"",('planning T1'!D14))</f>
        <v>2</v>
      </c>
      <c r="O8" s="80">
        <f>IF(ISBLANK('planning T1'!E14),"",('planning T1'!E14))</f>
        <v>3</v>
      </c>
      <c r="P8" s="80">
        <f t="shared" si="4"/>
        <v>0</v>
      </c>
      <c r="Q8" s="80">
        <f>IF(ISBLANK('planning T1'!E14),"",('planning T1'!E14))</f>
        <v>3</v>
      </c>
      <c r="R8" s="80">
        <f>IF(ISBLANK('planning T1'!D14),"",('planning T1'!D14))</f>
        <v>2</v>
      </c>
      <c r="S8" s="80">
        <f t="shared" si="5"/>
        <v>2</v>
      </c>
      <c r="T8" s="80">
        <f>IF(ISBLANK('planning T1'!E13),"",('planning T1'!E13))</f>
        <v>3</v>
      </c>
      <c r="U8" s="80">
        <f>IF(ISBLANK('planning T1'!D13),"",('planning T1'!D13))</f>
        <v>4</v>
      </c>
      <c r="V8" s="80">
        <f t="shared" si="6"/>
        <v>0</v>
      </c>
      <c r="W8" s="80">
        <f>IF(ISBLANK('planning T1'!E12),"",('planning T1'!E12))</f>
        <v>3</v>
      </c>
      <c r="X8" s="80">
        <f>IF(ISBLANK('planning T1'!D12),"",('planning T1'!D12))</f>
        <v>3</v>
      </c>
      <c r="Y8" s="80">
        <f t="shared" si="7"/>
        <v>1</v>
      </c>
    </row>
    <row r="9" spans="1:25" s="81" customFormat="1" thickBot="1">
      <c r="A9" s="126">
        <v>3</v>
      </c>
      <c r="B9" s="80">
        <f>IF(ISBLANK('planning T1'!D16),"",('planning T1'!D16))</f>
        <v>1</v>
      </c>
      <c r="C9" s="80">
        <f>IF(ISBLANK('planning T1'!E16),"",('planning T1'!E16))</f>
        <v>1</v>
      </c>
      <c r="D9" s="80">
        <f t="shared" si="0"/>
        <v>1</v>
      </c>
      <c r="E9" s="80">
        <f>IF(ISBLANK('planning T1'!D15),"",('planning T1'!D15))</f>
        <v>3</v>
      </c>
      <c r="F9" s="80">
        <f>IF(ISBLANK('planning T1'!E15),"",('planning T1'!E15))</f>
        <v>2</v>
      </c>
      <c r="G9" s="80">
        <f t="shared" si="1"/>
        <v>2</v>
      </c>
      <c r="H9" s="80">
        <f>IF(ISBLANK('planning T1'!E15),"",('planning T1'!E15))</f>
        <v>2</v>
      </c>
      <c r="I9" s="80">
        <f>IF(ISBLANK('planning T1'!D15),"",('planning T1'!D15))</f>
        <v>3</v>
      </c>
      <c r="J9" s="80">
        <f t="shared" si="2"/>
        <v>0</v>
      </c>
      <c r="K9" s="80">
        <f>IF(ISBLANK('planning T1'!E16),"",('planning T1'!E16))</f>
        <v>1</v>
      </c>
      <c r="L9" s="80">
        <f>IF(ISBLANK('planning T1'!D16),"",('planning T1'!D16))</f>
        <v>1</v>
      </c>
      <c r="M9" s="80">
        <f t="shared" si="3"/>
        <v>1</v>
      </c>
      <c r="N9" s="80">
        <f>IF(ISBLANK('planning T1'!D17),"",('planning T1'!D17))</f>
        <v>0</v>
      </c>
      <c r="O9" s="80">
        <f>IF(ISBLANK('planning T1'!E17),"",('planning T1'!E17))</f>
        <v>4</v>
      </c>
      <c r="P9" s="80">
        <f t="shared" si="4"/>
        <v>0</v>
      </c>
      <c r="Q9" s="80">
        <f>IF(ISBLANK('planning T1'!D18),"",('planning T1'!D18))</f>
        <v>4</v>
      </c>
      <c r="R9" s="80">
        <f>IF(ISBLANK('planning T1'!E18),"",('planning T1'!E18))</f>
        <v>6</v>
      </c>
      <c r="S9" s="80">
        <f t="shared" si="5"/>
        <v>0</v>
      </c>
      <c r="T9" s="80">
        <f>IF(ISBLANK('planning T1'!E18),"",('planning T1'!E18))</f>
        <v>6</v>
      </c>
      <c r="U9" s="80">
        <f>IF(ISBLANK('planning T1'!D18),"",('planning T1'!D18))</f>
        <v>4</v>
      </c>
      <c r="V9" s="80">
        <f t="shared" si="6"/>
        <v>2</v>
      </c>
      <c r="W9" s="80">
        <f>IF(ISBLANK('planning T1'!E17),"",('planning T1'!E17))</f>
        <v>4</v>
      </c>
      <c r="X9" s="80">
        <f>IF(ISBLANK('planning T1'!D17),"",('planning T1'!D17))</f>
        <v>0</v>
      </c>
      <c r="Y9" s="80">
        <f t="shared" si="7"/>
        <v>2</v>
      </c>
    </row>
    <row r="10" spans="1:25" s="81" customFormat="1" thickBot="1">
      <c r="A10" s="126">
        <v>4</v>
      </c>
      <c r="B10" s="80">
        <f>IF(ISBLANK('planning T1'!D21),"",('planning T1'!D21))</f>
        <v>4</v>
      </c>
      <c r="C10" s="80">
        <f>IF(ISBLANK('planning T1'!E21),"",('planning T1'!E21))</f>
        <v>3</v>
      </c>
      <c r="D10" s="80">
        <f t="shared" si="0"/>
        <v>2</v>
      </c>
      <c r="E10" s="80">
        <f>IF(ISBLANK('planning T1'!D20),"",('planning T1'!D20))</f>
        <v>10</v>
      </c>
      <c r="F10" s="80">
        <f>IF(ISBLANK('planning T1'!E20),"",('planning T1'!E20))</f>
        <v>1</v>
      </c>
      <c r="G10" s="80">
        <f t="shared" si="1"/>
        <v>2</v>
      </c>
      <c r="H10" s="80">
        <f>IF(ISBLANK('planning T1'!D19),"",('planning T1'!D19))</f>
        <v>3</v>
      </c>
      <c r="I10" s="80">
        <f>IF(ISBLANK('planning T1'!E19),"",('planning T1'!E19))</f>
        <v>4</v>
      </c>
      <c r="J10" s="80">
        <f t="shared" si="2"/>
        <v>0</v>
      </c>
      <c r="K10" s="80">
        <f>IF(ISBLANK('planning T1'!E19),"",('planning T1'!E19))</f>
        <v>4</v>
      </c>
      <c r="L10" s="80">
        <f>IF(ISBLANK('planning T1'!D19),"",('planning T1'!D19))</f>
        <v>3</v>
      </c>
      <c r="M10" s="80">
        <f t="shared" si="3"/>
        <v>2</v>
      </c>
      <c r="N10" s="80">
        <f>IF(ISBLANK('planning T1'!E20),"",('planning T1'!E20))</f>
        <v>1</v>
      </c>
      <c r="O10" s="80">
        <f>IF(ISBLANK('planning T1'!D20),"",('planning T1'!D20))</f>
        <v>10</v>
      </c>
      <c r="P10" s="80">
        <f t="shared" si="4"/>
        <v>0</v>
      </c>
      <c r="Q10" s="80">
        <f>IF(ISBLANK('planning T1'!E21),"",('planning T1'!E21))</f>
        <v>3</v>
      </c>
      <c r="R10" s="80">
        <f>IF(ISBLANK('planning T1'!D21),"",('planning T1'!D21))</f>
        <v>4</v>
      </c>
      <c r="S10" s="80">
        <f t="shared" si="5"/>
        <v>0</v>
      </c>
      <c r="T10" s="80">
        <f>IF(ISBLANK('planning T1'!D22),"",('planning T1'!D22))</f>
        <v>3</v>
      </c>
      <c r="U10" s="80">
        <f>IF(ISBLANK('planning T1'!E22),"",('planning T1'!E22))</f>
        <v>9</v>
      </c>
      <c r="V10" s="80">
        <f t="shared" si="6"/>
        <v>0</v>
      </c>
      <c r="W10" s="80">
        <f>IF(ISBLANK('planning T1'!E22),"",('planning T1'!E22))</f>
        <v>9</v>
      </c>
      <c r="X10" s="80">
        <f>IF(ISBLANK('planning T1'!D22),"",('planning T1'!D22))</f>
        <v>3</v>
      </c>
      <c r="Y10" s="80">
        <f t="shared" si="7"/>
        <v>2</v>
      </c>
    </row>
    <row r="11" spans="1:25" s="81" customFormat="1" thickBot="1">
      <c r="A11" s="126">
        <v>5</v>
      </c>
      <c r="B11" s="80">
        <f>IF(ISBLANK('planning T1'!E24),"",('planning T1'!E24))</f>
        <v>6</v>
      </c>
      <c r="C11" s="80">
        <f>IF(ISBLANK('planning T1'!D24),"",('planning T1'!D24))</f>
        <v>7</v>
      </c>
      <c r="D11" s="80">
        <f t="shared" si="0"/>
        <v>0</v>
      </c>
      <c r="E11" s="80">
        <f>IF(ISBLANK('planning T1'!E23),"",('planning T1'!E23))</f>
        <v>4</v>
      </c>
      <c r="F11" s="80">
        <f>IF(ISBLANK('planning T1'!D23),"",('planning T1'!D23))</f>
        <v>6</v>
      </c>
      <c r="G11" s="80">
        <f t="shared" si="1"/>
        <v>0</v>
      </c>
      <c r="H11" s="80">
        <f>IF(ISBLANK('planning T1'!D24),"",('planning T1'!D24))</f>
        <v>7</v>
      </c>
      <c r="I11" s="80">
        <f>IF(ISBLANK('planning T1'!E24),"",('planning T1'!E24))</f>
        <v>6</v>
      </c>
      <c r="J11" s="80">
        <f t="shared" si="2"/>
        <v>2</v>
      </c>
      <c r="K11" s="80">
        <f>IF(ISBLANK('planning T1'!D23),"",('planning T1'!D23))</f>
        <v>6</v>
      </c>
      <c r="L11" s="80">
        <f>IF(ISBLANK('planning T1'!E23),"",('planning T1'!E23))</f>
        <v>4</v>
      </c>
      <c r="M11" s="80">
        <f t="shared" si="3"/>
        <v>2</v>
      </c>
      <c r="N11" s="80">
        <f>IF(ISBLANK('planning T1'!E25),"",('planning T1'!E25))</f>
        <v>4</v>
      </c>
      <c r="O11" s="80">
        <f>IF(ISBLANK('planning T1'!D25),"",('planning T1'!D25))</f>
        <v>2</v>
      </c>
      <c r="P11" s="80">
        <f t="shared" si="4"/>
        <v>2</v>
      </c>
      <c r="Q11" s="80">
        <f>IF(ISBLANK('planning T1'!D26),"",('planning T1'!D26))</f>
        <v>1</v>
      </c>
      <c r="R11" s="80">
        <f>IF(ISBLANK('planning T1'!E26),"",('planning T1'!E26))</f>
        <v>3</v>
      </c>
      <c r="S11" s="80">
        <f t="shared" si="5"/>
        <v>0</v>
      </c>
      <c r="T11" s="80">
        <f>IF(ISBLANK('planning T1'!D25),"",('planning T1'!D25))</f>
        <v>2</v>
      </c>
      <c r="U11" s="80">
        <f>IF(ISBLANK('planning T1'!E25),"",('planning T1'!E25))</f>
        <v>4</v>
      </c>
      <c r="V11" s="80">
        <f t="shared" si="6"/>
        <v>0</v>
      </c>
      <c r="W11" s="80">
        <f>IF(ISBLANK('planning T1'!D27),"",('planning T1'!D27))</f>
        <v>1</v>
      </c>
      <c r="X11" s="80">
        <f>IF(ISBLANK('planning T1'!E27),"",('planning T1'!E27))</f>
        <v>3</v>
      </c>
      <c r="Y11" s="80">
        <f t="shared" si="7"/>
        <v>0</v>
      </c>
    </row>
    <row r="12" spans="1:25" s="81" customFormat="1" thickBot="1">
      <c r="A12" s="126">
        <v>6</v>
      </c>
      <c r="B12" s="80">
        <f>IF(ISBLANK('planning T1'!E28),"",('planning T1'!E28))</f>
        <v>6</v>
      </c>
      <c r="C12" s="80">
        <f>IF(ISBLANK('planning T1'!D28),"",('planning T1'!D28))</f>
        <v>1</v>
      </c>
      <c r="D12" s="80">
        <f t="shared" si="0"/>
        <v>2</v>
      </c>
      <c r="E12" s="80">
        <f>IF(ISBLANK('planning T1'!E26),"",('planning T1'!E26))</f>
        <v>3</v>
      </c>
      <c r="F12" s="80">
        <f>IF(ISBLANK('planning T1'!D26),"",('planning T1'!D26))</f>
        <v>1</v>
      </c>
      <c r="G12" s="80">
        <f t="shared" si="1"/>
        <v>2</v>
      </c>
      <c r="H12" s="80">
        <f>IF(ISBLANK('planning T1'!E29),"",('planning T1'!E29))</f>
        <v>1</v>
      </c>
      <c r="I12" s="80">
        <f>IF(ISBLANK('planning T1'!D29),"",('planning T1'!D29))</f>
        <v>2</v>
      </c>
      <c r="J12" s="80">
        <f t="shared" si="2"/>
        <v>0</v>
      </c>
      <c r="K12" s="80">
        <f>IF(ISBLANK('planning T1'!E27),"",('planning T1'!E27))</f>
        <v>3</v>
      </c>
      <c r="L12" s="80">
        <f>IF(ISBLANK('planning T1'!D27),"",('planning T1'!D27))</f>
        <v>1</v>
      </c>
      <c r="M12" s="80">
        <f t="shared" si="3"/>
        <v>2</v>
      </c>
      <c r="N12" s="80">
        <f>IF(ISBLANK('planning T1'!D28),"",('planning T1'!D28))</f>
        <v>1</v>
      </c>
      <c r="O12" s="80">
        <f>IF(ISBLANK('planning T1'!E28),"",('planning T1'!E28))</f>
        <v>6</v>
      </c>
      <c r="P12" s="80">
        <f t="shared" si="4"/>
        <v>0</v>
      </c>
      <c r="Q12" s="80">
        <f>IF(ISBLANK('planning T1'!D31),"",('planning T1'!D31))</f>
        <v>3</v>
      </c>
      <c r="R12" s="80">
        <f>IF(ISBLANK('planning T1'!E31),"",('planning T1'!E31))</f>
        <v>4</v>
      </c>
      <c r="S12" s="80">
        <f t="shared" si="5"/>
        <v>0</v>
      </c>
      <c r="T12" s="80">
        <f>IF(ISBLANK('planning T1'!D29),"",('planning T1'!D29))</f>
        <v>2</v>
      </c>
      <c r="U12" s="80">
        <f>IF(ISBLANK('planning T1'!E29),"",('planning T1'!E29))</f>
        <v>1</v>
      </c>
      <c r="V12" s="80">
        <f t="shared" si="6"/>
        <v>2</v>
      </c>
      <c r="W12" s="80">
        <f>IF(ISBLANK('planning T1'!D30),"",('planning T1'!D30))</f>
        <v>2</v>
      </c>
      <c r="X12" s="80">
        <f>IF(ISBLANK('planning T1'!E30),"",('planning T1'!E30))</f>
        <v>4</v>
      </c>
      <c r="Y12" s="80">
        <f t="shared" si="7"/>
        <v>0</v>
      </c>
    </row>
    <row r="13" spans="1:25" s="81" customFormat="1" thickBot="1">
      <c r="A13" s="126">
        <v>7</v>
      </c>
      <c r="B13" s="80">
        <f>IF(ISBLANK('planning T1'!E33),"",('planning T1'!E33))</f>
        <v>1</v>
      </c>
      <c r="C13" s="80">
        <f>IF(ISBLANK('planning T1'!D33),"",('planning T1'!D33))</f>
        <v>7</v>
      </c>
      <c r="D13" s="80">
        <f t="shared" si="0"/>
        <v>0</v>
      </c>
      <c r="E13" s="80">
        <f>IF(ISBLANK('planning T1'!E30),"",('planning T1'!E30))</f>
        <v>4</v>
      </c>
      <c r="F13" s="80">
        <f>IF(ISBLANK('planning T1'!D30),"",('planning T1'!D30))</f>
        <v>2</v>
      </c>
      <c r="G13" s="80">
        <f t="shared" si="1"/>
        <v>2</v>
      </c>
      <c r="H13" s="80">
        <f>IF(ISBLANK('planning T1'!E32),"",('planning T1'!E32))</f>
        <v>4</v>
      </c>
      <c r="I13" s="80">
        <f>IF(ISBLANK('planning T1'!D32),"",('planning T1'!D32))</f>
        <v>2</v>
      </c>
      <c r="J13" s="80">
        <f t="shared" si="2"/>
        <v>2</v>
      </c>
      <c r="K13" s="80">
        <f>IF(ISBLANK('planning T1'!E31),"",('planning T1'!E31))</f>
        <v>4</v>
      </c>
      <c r="L13" s="80">
        <f>IF(ISBLANK('planning T1'!D31),"",('planning T1'!D31))</f>
        <v>3</v>
      </c>
      <c r="M13" s="80">
        <f t="shared" si="3"/>
        <v>2</v>
      </c>
      <c r="N13" s="80">
        <f>IF(ISBLANK('planning T1'!D32),"",('planning T1'!D32))</f>
        <v>2</v>
      </c>
      <c r="O13" s="80">
        <f>IF(ISBLANK('planning T1'!E32),"",('planning T1'!E32))</f>
        <v>4</v>
      </c>
      <c r="P13" s="80">
        <f t="shared" si="4"/>
        <v>0</v>
      </c>
      <c r="Q13" s="80">
        <f>IF(ISBLANK('planning T1'!E34),"",('planning T1'!E34))</f>
        <v>5</v>
      </c>
      <c r="R13" s="80">
        <f>IF(ISBLANK('planning T1'!D34),"",('planning T1'!D34))</f>
        <v>6</v>
      </c>
      <c r="S13" s="80">
        <f t="shared" si="5"/>
        <v>0</v>
      </c>
      <c r="T13" s="80">
        <f>IF(ISBLANK('planning T1'!D33),"",('planning T1'!D33))</f>
        <v>7</v>
      </c>
      <c r="U13" s="80">
        <f>IF(ISBLANK('planning T1'!E33),"",('planning T1'!E33))</f>
        <v>1</v>
      </c>
      <c r="V13" s="80">
        <f t="shared" si="6"/>
        <v>2</v>
      </c>
      <c r="W13" s="80">
        <f>IF(ISBLANK('planning T1'!D34),"",('planning T1'!D34))</f>
        <v>6</v>
      </c>
      <c r="X13" s="80">
        <f>IF(ISBLANK('planning T1'!E34),"",('planning T1'!E34))</f>
        <v>5</v>
      </c>
      <c r="Y13" s="80">
        <f t="shared" si="7"/>
        <v>2</v>
      </c>
    </row>
    <row r="14" spans="1:25" s="76" customFormat="1" ht="50.1" customHeight="1" thickBot="1"/>
    <row r="15" spans="1:25" s="76" customFormat="1" thickBot="1">
      <c r="B15" s="77" t="s">
        <v>5</v>
      </c>
      <c r="C15" s="77" t="s">
        <v>6</v>
      </c>
      <c r="D15" s="77" t="s">
        <v>7</v>
      </c>
      <c r="E15" s="77" t="s">
        <v>5</v>
      </c>
      <c r="F15" s="77" t="s">
        <v>6</v>
      </c>
      <c r="G15" s="77" t="s">
        <v>7</v>
      </c>
      <c r="H15" s="77" t="s">
        <v>5</v>
      </c>
      <c r="I15" s="77" t="s">
        <v>6</v>
      </c>
      <c r="J15" s="77" t="s">
        <v>7</v>
      </c>
      <c r="K15" s="77" t="s">
        <v>5</v>
      </c>
      <c r="L15" s="77" t="s">
        <v>6</v>
      </c>
      <c r="M15" s="77" t="s">
        <v>7</v>
      </c>
      <c r="N15" s="77" t="s">
        <v>5</v>
      </c>
      <c r="O15" s="77" t="s">
        <v>6</v>
      </c>
      <c r="P15" s="77" t="s">
        <v>7</v>
      </c>
      <c r="Q15" s="77" t="s">
        <v>5</v>
      </c>
      <c r="R15" s="77" t="s">
        <v>6</v>
      </c>
      <c r="S15" s="77" t="s">
        <v>7</v>
      </c>
      <c r="T15" s="77" t="s">
        <v>5</v>
      </c>
      <c r="U15" s="77" t="s">
        <v>6</v>
      </c>
      <c r="V15" s="77" t="s">
        <v>7</v>
      </c>
      <c r="W15" s="77" t="s">
        <v>5</v>
      </c>
      <c r="X15" s="77" t="s">
        <v>6</v>
      </c>
      <c r="Y15" s="77" t="s">
        <v>7</v>
      </c>
    </row>
    <row r="16" spans="1:25" s="76" customFormat="1" thickBot="1">
      <c r="B16" s="78">
        <f t="shared" ref="B16:Y16" si="8">IF(B7="","",SUM(B7:B13))</f>
        <v>25</v>
      </c>
      <c r="C16" s="78">
        <f t="shared" si="8"/>
        <v>25</v>
      </c>
      <c r="D16" s="162">
        <f t="shared" si="8"/>
        <v>8</v>
      </c>
      <c r="E16" s="78">
        <f t="shared" si="8"/>
        <v>30</v>
      </c>
      <c r="F16" s="78">
        <f t="shared" si="8"/>
        <v>14</v>
      </c>
      <c r="G16" s="162">
        <f t="shared" si="8"/>
        <v>10</v>
      </c>
      <c r="H16" s="78">
        <f t="shared" si="8"/>
        <v>25</v>
      </c>
      <c r="I16" s="78">
        <f t="shared" si="8"/>
        <v>22</v>
      </c>
      <c r="J16" s="162">
        <f t="shared" si="8"/>
        <v>7</v>
      </c>
      <c r="K16" s="78">
        <f t="shared" si="8"/>
        <v>29</v>
      </c>
      <c r="L16" s="78">
        <f t="shared" si="8"/>
        <v>16</v>
      </c>
      <c r="M16" s="162">
        <f t="shared" si="8"/>
        <v>13</v>
      </c>
      <c r="N16" s="78">
        <f t="shared" si="8"/>
        <v>11</v>
      </c>
      <c r="O16" s="78">
        <f t="shared" si="8"/>
        <v>36</v>
      </c>
      <c r="P16" s="162">
        <f t="shared" si="8"/>
        <v>2</v>
      </c>
      <c r="Q16" s="78">
        <f t="shared" si="8"/>
        <v>21</v>
      </c>
      <c r="R16" s="78">
        <f t="shared" si="8"/>
        <v>30</v>
      </c>
      <c r="S16" s="162">
        <f t="shared" si="8"/>
        <v>2</v>
      </c>
      <c r="T16" s="78">
        <f t="shared" si="8"/>
        <v>23</v>
      </c>
      <c r="U16" s="78">
        <f t="shared" si="8"/>
        <v>28</v>
      </c>
      <c r="V16" s="162">
        <f t="shared" si="8"/>
        <v>6</v>
      </c>
      <c r="W16" s="78">
        <f t="shared" si="8"/>
        <v>30</v>
      </c>
      <c r="X16" s="78">
        <f t="shared" si="8"/>
        <v>23</v>
      </c>
      <c r="Y16" s="162">
        <f t="shared" si="8"/>
        <v>8</v>
      </c>
    </row>
    <row r="17" spans="2:25" s="76" customFormat="1" thickBot="1">
      <c r="B17" s="78">
        <f>IF(B16="","",B16-C16)</f>
        <v>0</v>
      </c>
      <c r="C17" s="78">
        <f>IF(C16="","",B16/C16)</f>
        <v>1</v>
      </c>
      <c r="D17" s="78"/>
      <c r="E17" s="78">
        <f>IF(E16="","",E16-F16)</f>
        <v>16</v>
      </c>
      <c r="F17" s="78">
        <f>IF(F16="","",E16/F16)</f>
        <v>2.1428571428571428</v>
      </c>
      <c r="G17" s="78"/>
      <c r="H17" s="78">
        <f>IF(H16="","",H16-I16)</f>
        <v>3</v>
      </c>
      <c r="I17" s="78">
        <f>IF(I16="","",H16/I16)</f>
        <v>1.1363636363636365</v>
      </c>
      <c r="J17" s="78"/>
      <c r="K17" s="78">
        <f>IF(K16="","",K16-L16)</f>
        <v>13</v>
      </c>
      <c r="L17" s="78">
        <f>IF(L16="","",K16/L16)</f>
        <v>1.8125</v>
      </c>
      <c r="M17" s="78"/>
      <c r="N17" s="78">
        <f>IF(N16="","",N16-O16)</f>
        <v>-25</v>
      </c>
      <c r="O17" s="78">
        <f>IF(O16="","",N16/O16)</f>
        <v>0.30555555555555558</v>
      </c>
      <c r="P17" s="78"/>
      <c r="Q17" s="78">
        <f>IF(Q16="","",Q16-R16)</f>
        <v>-9</v>
      </c>
      <c r="R17" s="78">
        <f>IF(R16="","",Q16/R16)</f>
        <v>0.7</v>
      </c>
      <c r="S17" s="78"/>
      <c r="T17" s="78">
        <f>IF(T16="","",T16-U16)</f>
        <v>-5</v>
      </c>
      <c r="U17" s="78">
        <f>IF(U16="","",T16/U16)</f>
        <v>0.8214285714285714</v>
      </c>
      <c r="V17" s="78"/>
      <c r="W17" s="78">
        <f>IF(W16="","",W16-X16)</f>
        <v>7</v>
      </c>
      <c r="X17" s="78">
        <f>IF(X16="","",W16/X16)</f>
        <v>1.3043478260869565</v>
      </c>
      <c r="Y17" s="78"/>
    </row>
    <row r="18" spans="2:25" s="76" customFormat="1" thickBot="1">
      <c r="B18" s="77" t="s">
        <v>10</v>
      </c>
      <c r="C18" s="79" t="s">
        <v>11</v>
      </c>
      <c r="D18" s="77" t="s">
        <v>12</v>
      </c>
      <c r="E18" s="77" t="s">
        <v>10</v>
      </c>
      <c r="F18" s="79" t="s">
        <v>11</v>
      </c>
      <c r="G18" s="77" t="s">
        <v>12</v>
      </c>
      <c r="H18" s="77" t="s">
        <v>10</v>
      </c>
      <c r="I18" s="79" t="s">
        <v>11</v>
      </c>
      <c r="J18" s="77" t="s">
        <v>12</v>
      </c>
      <c r="K18" s="77" t="s">
        <v>10</v>
      </c>
      <c r="L18" s="79" t="s">
        <v>11</v>
      </c>
      <c r="M18" s="77" t="s">
        <v>12</v>
      </c>
      <c r="N18" s="77" t="s">
        <v>10</v>
      </c>
      <c r="O18" s="79" t="s">
        <v>11</v>
      </c>
      <c r="P18" s="77" t="s">
        <v>12</v>
      </c>
      <c r="Q18" s="77" t="s">
        <v>10</v>
      </c>
      <c r="R18" s="79" t="s">
        <v>11</v>
      </c>
      <c r="S18" s="77" t="s">
        <v>12</v>
      </c>
      <c r="T18" s="77" t="s">
        <v>10</v>
      </c>
      <c r="U18" s="79" t="s">
        <v>11</v>
      </c>
      <c r="V18" s="77" t="s">
        <v>12</v>
      </c>
      <c r="W18" s="77" t="s">
        <v>10</v>
      </c>
      <c r="X18" s="79" t="s">
        <v>11</v>
      </c>
      <c r="Y18" s="77" t="s">
        <v>12</v>
      </c>
    </row>
    <row r="19" spans="2:25" s="76" customFormat="1" ht="15"/>
    <row r="20" spans="2:25" s="76" customFormat="1" ht="15"/>
  </sheetData>
  <mergeCells count="11">
    <mergeCell ref="B5:D5"/>
    <mergeCell ref="E5:G5"/>
    <mergeCell ref="H5:J5"/>
    <mergeCell ref="K5:M5"/>
    <mergeCell ref="A1:Y1"/>
    <mergeCell ref="A2:Y2"/>
    <mergeCell ref="A3:Y3"/>
    <mergeCell ref="N5:P5"/>
    <mergeCell ref="Q5:S5"/>
    <mergeCell ref="T5:V5"/>
    <mergeCell ref="W5:Y5"/>
  </mergeCells>
  <phoneticPr fontId="0" type="noConversion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39" sqref="H39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65" t="str">
        <f>'planning T1'!A1:G1</f>
        <v>CHALLENGE NATIONAL DE TORBALL ANTHV/UNADEV 2015-2016</v>
      </c>
      <c r="B1" s="166"/>
      <c r="C1" s="166"/>
      <c r="D1" s="166"/>
      <c r="E1" s="166"/>
      <c r="F1" s="166"/>
      <c r="G1" s="167"/>
    </row>
    <row r="2" spans="1:7" ht="21.95" customHeight="1">
      <c r="A2" s="168" t="str">
        <f>'planning T1'!A2:G2</f>
        <v>Niveau 1 Masculin</v>
      </c>
      <c r="B2" s="169"/>
      <c r="C2" s="169"/>
      <c r="D2" s="169"/>
      <c r="E2" s="169"/>
      <c r="F2" s="169"/>
      <c r="G2" s="170"/>
    </row>
    <row r="3" spans="1:7" ht="21.95" customHeight="1" thickBot="1">
      <c r="A3" s="171" t="s">
        <v>47</v>
      </c>
      <c r="B3" s="172"/>
      <c r="C3" s="172"/>
      <c r="D3" s="172"/>
      <c r="E3" s="172"/>
      <c r="F3" s="172"/>
      <c r="G3" s="173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82" t="s">
        <v>0</v>
      </c>
      <c r="B6" s="82" t="s">
        <v>1</v>
      </c>
      <c r="C6" s="82" t="s">
        <v>2</v>
      </c>
      <c r="D6" s="181" t="s">
        <v>3</v>
      </c>
      <c r="E6" s="181"/>
      <c r="F6" s="82" t="s">
        <v>2</v>
      </c>
      <c r="G6" s="82" t="s">
        <v>4</v>
      </c>
    </row>
    <row r="7" spans="1:7" s="4" customFormat="1" ht="23.1" customHeight="1" thickBot="1">
      <c r="A7" s="70">
        <v>1</v>
      </c>
      <c r="B7" s="71">
        <v>0.35416666666666669</v>
      </c>
      <c r="C7" s="72" t="str">
        <f>grille8!A46</f>
        <v>Lisieux H.</v>
      </c>
      <c r="D7" s="70"/>
      <c r="E7" s="70"/>
      <c r="F7" s="72" t="str">
        <f>grille8!E46</f>
        <v>ASSHAV Poitiers</v>
      </c>
      <c r="G7" s="192" t="s">
        <v>63</v>
      </c>
    </row>
    <row r="8" spans="1:7" s="4" customFormat="1" ht="23.1" customHeight="1" thickBot="1">
      <c r="A8" s="70">
        <v>2</v>
      </c>
      <c r="B8" s="71">
        <f t="shared" ref="B8:B34" si="0">B7+"0:20"</f>
        <v>0.36805555555555558</v>
      </c>
      <c r="C8" s="72" t="str">
        <f>grille8!A47</f>
        <v>CS AVH Lyon</v>
      </c>
      <c r="D8" s="70"/>
      <c r="E8" s="70"/>
      <c r="F8" s="72" t="str">
        <f>grille8!E47</f>
        <v>Copaa Paris</v>
      </c>
      <c r="G8" s="192" t="s">
        <v>64</v>
      </c>
    </row>
    <row r="9" spans="1:7" s="4" customFormat="1" ht="23.1" customHeight="1" thickBot="1">
      <c r="A9" s="70">
        <v>3</v>
      </c>
      <c r="B9" s="71">
        <f t="shared" si="0"/>
        <v>0.38194444444444448</v>
      </c>
      <c r="C9" s="72" t="str">
        <f>grille8!A48</f>
        <v>CAH Clermont-Ferrand</v>
      </c>
      <c r="D9" s="70"/>
      <c r="E9" s="70"/>
      <c r="F9" s="72" t="str">
        <f>grille8!E48</f>
        <v>ASCND Marseille</v>
      </c>
      <c r="G9" s="192" t="s">
        <v>65</v>
      </c>
    </row>
    <row r="10" spans="1:7" s="4" customFormat="1" ht="23.1" customHeight="1" thickBot="1">
      <c r="A10" s="70">
        <v>4</v>
      </c>
      <c r="B10" s="71">
        <f t="shared" si="0"/>
        <v>0.39583333333333337</v>
      </c>
      <c r="C10" s="72" t="str">
        <f>grille8!A49</f>
        <v>Lisieux H.</v>
      </c>
      <c r="D10" s="70"/>
      <c r="E10" s="70"/>
      <c r="F10" s="72" t="str">
        <f>grille8!E49</f>
        <v>CS AVH Toulouse</v>
      </c>
      <c r="G10" s="192" t="s">
        <v>66</v>
      </c>
    </row>
    <row r="11" spans="1:7" s="4" customFormat="1" ht="23.1" customHeight="1" thickBot="1">
      <c r="A11" s="70">
        <v>5</v>
      </c>
      <c r="B11" s="71">
        <f t="shared" si="0"/>
        <v>0.40972222222222227</v>
      </c>
      <c r="C11" s="72" t="str">
        <f>grille8!A50</f>
        <v>ASSHAV Poitiers</v>
      </c>
      <c r="D11" s="70"/>
      <c r="E11" s="70"/>
      <c r="F11" s="72" t="str">
        <f>grille8!E50</f>
        <v>AVH Paris</v>
      </c>
      <c r="G11" s="192" t="s">
        <v>64</v>
      </c>
    </row>
    <row r="12" spans="1:7" s="4" customFormat="1" ht="23.1" customHeight="1" thickBot="1">
      <c r="A12" s="70">
        <v>6</v>
      </c>
      <c r="B12" s="71">
        <f t="shared" si="0"/>
        <v>0.42361111111111116</v>
      </c>
      <c r="C12" s="72" t="str">
        <f>grille8!A51</f>
        <v>CS AVH Lyon</v>
      </c>
      <c r="D12" s="70"/>
      <c r="E12" s="70"/>
      <c r="F12" s="72" t="str">
        <f>grille8!E51</f>
        <v>ASCND Marseille</v>
      </c>
      <c r="G12" s="193" t="s">
        <v>67</v>
      </c>
    </row>
    <row r="13" spans="1:7" s="4" customFormat="1" ht="23.1" customHeight="1" thickBot="1">
      <c r="A13" s="70">
        <v>7</v>
      </c>
      <c r="B13" s="71">
        <f t="shared" si="0"/>
        <v>0.43750000000000006</v>
      </c>
      <c r="C13" s="72" t="str">
        <f>grille8!A52</f>
        <v>CAH Clermont-Ferrand</v>
      </c>
      <c r="D13" s="70"/>
      <c r="E13" s="70"/>
      <c r="F13" s="72" t="str">
        <f>grille8!E52</f>
        <v>Copaa Paris</v>
      </c>
      <c r="G13" s="193" t="s">
        <v>65</v>
      </c>
    </row>
    <row r="14" spans="1:7" s="4" customFormat="1" ht="23.1" customHeight="1" thickBot="1">
      <c r="A14" s="70">
        <v>8</v>
      </c>
      <c r="B14" s="71">
        <f t="shared" si="0"/>
        <v>0.45138888888888895</v>
      </c>
      <c r="C14" s="72" t="str">
        <f>grille8!A53</f>
        <v>ASSHAV Poitiers</v>
      </c>
      <c r="D14" s="70"/>
      <c r="E14" s="70"/>
      <c r="F14" s="72" t="str">
        <f>grille8!E53</f>
        <v>CS AVH Toulouse</v>
      </c>
      <c r="G14" s="193" t="s">
        <v>66</v>
      </c>
    </row>
    <row r="15" spans="1:7" s="4" customFormat="1" ht="23.1" customHeight="1" thickBot="1">
      <c r="A15" s="70">
        <v>9</v>
      </c>
      <c r="B15" s="71">
        <f t="shared" si="0"/>
        <v>0.46527777777777785</v>
      </c>
      <c r="C15" s="72" t="str">
        <f>grille8!A54</f>
        <v>Lisieux H.</v>
      </c>
      <c r="D15" s="70"/>
      <c r="E15" s="70"/>
      <c r="F15" s="72" t="str">
        <f>grille8!E54</f>
        <v>AVH Paris</v>
      </c>
      <c r="G15" s="193" t="s">
        <v>64</v>
      </c>
    </row>
    <row r="16" spans="1:7" s="4" customFormat="1" ht="23.1" customHeight="1" thickBot="1">
      <c r="A16" s="70">
        <v>10</v>
      </c>
      <c r="B16" s="71">
        <f t="shared" si="0"/>
        <v>0.47916666666666674</v>
      </c>
      <c r="C16" s="72" t="str">
        <f>grille8!A55</f>
        <v>CAH Clermont-Ferrand</v>
      </c>
      <c r="D16" s="70"/>
      <c r="E16" s="70"/>
      <c r="F16" s="72" t="str">
        <f>grille8!E55</f>
        <v>CS AVH Lyon</v>
      </c>
      <c r="G16" s="193" t="s">
        <v>63</v>
      </c>
    </row>
    <row r="17" spans="1:7" s="4" customFormat="1" ht="23.1" customHeight="1" thickBot="1">
      <c r="A17" s="70">
        <v>11</v>
      </c>
      <c r="B17" s="71">
        <f t="shared" si="0"/>
        <v>0.49305555555555564</v>
      </c>
      <c r="C17" s="72" t="str">
        <f>grille8!A56</f>
        <v>Copaa Paris</v>
      </c>
      <c r="D17" s="70"/>
      <c r="E17" s="70"/>
      <c r="F17" s="72" t="str">
        <f>grille8!E56</f>
        <v>ASCND Marseille</v>
      </c>
      <c r="G17" s="193" t="s">
        <v>66</v>
      </c>
    </row>
    <row r="18" spans="1:7" s="4" customFormat="1" ht="23.1" customHeight="1" thickBot="1">
      <c r="A18" s="70">
        <v>12</v>
      </c>
      <c r="B18" s="71">
        <f t="shared" si="0"/>
        <v>0.50694444444444453</v>
      </c>
      <c r="C18" s="72" t="str">
        <f>grille8!A57</f>
        <v>AVH Paris</v>
      </c>
      <c r="D18" s="70"/>
      <c r="E18" s="70"/>
      <c r="F18" s="72" t="str">
        <f>grille8!E57</f>
        <v>CS AVH Toulouse</v>
      </c>
      <c r="G18" s="193" t="s">
        <v>67</v>
      </c>
    </row>
    <row r="19" spans="1:7" s="4" customFormat="1" ht="23.1" customHeight="1" thickBot="1">
      <c r="A19" s="70">
        <v>13</v>
      </c>
      <c r="B19" s="71">
        <f t="shared" si="0"/>
        <v>0.52083333333333337</v>
      </c>
      <c r="C19" s="72" t="str">
        <f>grille8!A58</f>
        <v>ASSHAV Poitiers</v>
      </c>
      <c r="D19" s="70"/>
      <c r="E19" s="70"/>
      <c r="F19" s="72" t="str">
        <f>grille8!E58</f>
        <v>CS AVH Lyon</v>
      </c>
      <c r="G19" s="193" t="s">
        <v>63</v>
      </c>
    </row>
    <row r="20" spans="1:7" s="4" customFormat="1" ht="23.1" customHeight="1" thickBot="1">
      <c r="A20" s="70">
        <v>14</v>
      </c>
      <c r="B20" s="71">
        <f t="shared" si="0"/>
        <v>0.53472222222222221</v>
      </c>
      <c r="C20" s="72" t="str">
        <f>grille8!A59</f>
        <v>Copaa Paris</v>
      </c>
      <c r="D20" s="70"/>
      <c r="E20" s="70"/>
      <c r="F20" s="72" t="str">
        <f>grille8!E59</f>
        <v>Lisieux H.</v>
      </c>
      <c r="G20" s="193" t="s">
        <v>65</v>
      </c>
    </row>
    <row r="21" spans="1:7" s="4" customFormat="1" ht="23.1" customHeight="1" thickBot="1">
      <c r="A21" s="70">
        <v>15</v>
      </c>
      <c r="B21" s="71">
        <f t="shared" si="0"/>
        <v>0.54861111111111105</v>
      </c>
      <c r="C21" s="72" t="str">
        <f>grille8!A60</f>
        <v>AVH Paris</v>
      </c>
      <c r="D21" s="70"/>
      <c r="E21" s="70"/>
      <c r="F21" s="72" t="str">
        <f>grille8!E60</f>
        <v>CAH Clermont-Ferrand</v>
      </c>
      <c r="G21" s="193" t="s">
        <v>64</v>
      </c>
    </row>
    <row r="22" spans="1:7" s="4" customFormat="1" ht="23.1" customHeight="1" thickBot="1">
      <c r="A22" s="70">
        <v>16</v>
      </c>
      <c r="B22" s="71">
        <f t="shared" si="0"/>
        <v>0.56249999999999989</v>
      </c>
      <c r="C22" s="72" t="str">
        <f>grille8!A61</f>
        <v>CS AVH Toulouse</v>
      </c>
      <c r="D22" s="70"/>
      <c r="E22" s="70"/>
      <c r="F22" s="72" t="str">
        <f>grille8!E61</f>
        <v>ASCND Marseille</v>
      </c>
      <c r="G22" s="193" t="s">
        <v>65</v>
      </c>
    </row>
    <row r="23" spans="1:7" s="4" customFormat="1" ht="23.1" customHeight="1" thickBot="1">
      <c r="A23" s="70">
        <v>17</v>
      </c>
      <c r="B23" s="71">
        <f t="shared" si="0"/>
        <v>0.57638888888888873</v>
      </c>
      <c r="C23" s="72" t="str">
        <f>grille8!A62</f>
        <v>CS AVH Lyon</v>
      </c>
      <c r="D23" s="70"/>
      <c r="E23" s="70"/>
      <c r="F23" s="72" t="str">
        <f>grille8!E62</f>
        <v>Lisieux H.</v>
      </c>
      <c r="G23" s="193" t="s">
        <v>63</v>
      </c>
    </row>
    <row r="24" spans="1:7" s="4" customFormat="1" ht="23.1" customHeight="1" thickBot="1">
      <c r="A24" s="70">
        <v>18</v>
      </c>
      <c r="B24" s="71">
        <f t="shared" si="0"/>
        <v>0.59027777777777757</v>
      </c>
      <c r="C24" s="72" t="str">
        <f>grille8!A63</f>
        <v>ASSHAV Poitiers</v>
      </c>
      <c r="D24" s="70"/>
      <c r="E24" s="70"/>
      <c r="F24" s="72" t="str">
        <f>grille8!E63</f>
        <v>CAH Clermont-Ferrand</v>
      </c>
      <c r="G24" s="193" t="s">
        <v>66</v>
      </c>
    </row>
    <row r="25" spans="1:7" s="4" customFormat="1" ht="23.1" customHeight="1" thickBot="1">
      <c r="A25" s="70">
        <v>19</v>
      </c>
      <c r="B25" s="71">
        <f t="shared" si="0"/>
        <v>0.60416666666666641</v>
      </c>
      <c r="C25" s="72" t="str">
        <f>grille8!A64</f>
        <v>CS AVH Toulouse</v>
      </c>
      <c r="D25" s="70"/>
      <c r="E25" s="70"/>
      <c r="F25" s="72" t="str">
        <f>grille8!E64</f>
        <v>Copaa Paris</v>
      </c>
      <c r="G25" s="193" t="s">
        <v>67</v>
      </c>
    </row>
    <row r="26" spans="1:7" s="4" customFormat="1" ht="23.1" customHeight="1" thickBot="1">
      <c r="A26" s="70">
        <v>20</v>
      </c>
      <c r="B26" s="71">
        <f t="shared" si="0"/>
        <v>0.61805555555555525</v>
      </c>
      <c r="C26" s="72" t="str">
        <f>grille8!A65</f>
        <v>ASCND Marseille</v>
      </c>
      <c r="D26" s="70"/>
      <c r="E26" s="70"/>
      <c r="F26" s="72" t="str">
        <f>grille8!E65</f>
        <v>AVH Paris</v>
      </c>
      <c r="G26" s="193" t="s">
        <v>63</v>
      </c>
    </row>
    <row r="27" spans="1:7" s="4" customFormat="1" ht="23.1" customHeight="1" thickBot="1">
      <c r="A27" s="70">
        <v>21</v>
      </c>
      <c r="B27" s="71">
        <f t="shared" si="0"/>
        <v>0.63194444444444409</v>
      </c>
      <c r="C27" s="72" t="str">
        <f>grille8!A66</f>
        <v>Lisieux H.</v>
      </c>
      <c r="D27" s="70"/>
      <c r="E27" s="70"/>
      <c r="F27" s="72" t="str">
        <f>grille8!E66</f>
        <v>CAH Clermont-Ferrand</v>
      </c>
      <c r="G27" s="193" t="s">
        <v>66</v>
      </c>
    </row>
    <row r="28" spans="1:7" s="4" customFormat="1" ht="23.1" customHeight="1" thickBot="1">
      <c r="A28" s="70">
        <v>22</v>
      </c>
      <c r="B28" s="71">
        <f t="shared" si="0"/>
        <v>0.64583333333333293</v>
      </c>
      <c r="C28" s="72" t="str">
        <f>grille8!A67</f>
        <v>CS AVH Toulouse</v>
      </c>
      <c r="D28" s="70"/>
      <c r="E28" s="70"/>
      <c r="F28" s="72" t="str">
        <f>grille8!E67</f>
        <v>CS AVH Lyon</v>
      </c>
      <c r="G28" s="193" t="s">
        <v>65</v>
      </c>
    </row>
    <row r="29" spans="1:7" s="4" customFormat="1" ht="23.1" customHeight="1" thickBot="1">
      <c r="A29" s="70">
        <v>23</v>
      </c>
      <c r="B29" s="71">
        <f t="shared" si="0"/>
        <v>0.65972222222222177</v>
      </c>
      <c r="C29" s="72" t="str">
        <f>grille8!A68</f>
        <v>ASCND Marseille</v>
      </c>
      <c r="D29" s="70"/>
      <c r="E29" s="70"/>
      <c r="F29" s="72" t="str">
        <f>grille8!E68</f>
        <v>ASSHAV Poitiers</v>
      </c>
      <c r="G29" s="193" t="s">
        <v>67</v>
      </c>
    </row>
    <row r="30" spans="1:7" s="4" customFormat="1" ht="23.1" customHeight="1" thickBot="1">
      <c r="A30" s="70">
        <v>24</v>
      </c>
      <c r="B30" s="71">
        <f t="shared" si="0"/>
        <v>0.67361111111111061</v>
      </c>
      <c r="C30" s="72" t="str">
        <f>grille8!A69</f>
        <v>AVH Paris</v>
      </c>
      <c r="D30" s="70"/>
      <c r="E30" s="70"/>
      <c r="F30" s="72" t="str">
        <f>grille8!E69</f>
        <v>Copaa Paris</v>
      </c>
      <c r="G30" s="193" t="s">
        <v>63</v>
      </c>
    </row>
    <row r="31" spans="1:7" s="4" customFormat="1" ht="23.1" customHeight="1" thickBot="1">
      <c r="A31" s="70">
        <v>25</v>
      </c>
      <c r="B31" s="71">
        <f t="shared" si="0"/>
        <v>0.68749999999999944</v>
      </c>
      <c r="C31" s="72" t="str">
        <f>grille8!A70</f>
        <v>CS AVH Toulouse</v>
      </c>
      <c r="D31" s="70"/>
      <c r="E31" s="70"/>
      <c r="F31" s="72" t="str">
        <f>grille8!E70</f>
        <v>CAH Clermont-Ferrand</v>
      </c>
      <c r="G31" s="193" t="s">
        <v>64</v>
      </c>
    </row>
    <row r="32" spans="1:7" s="4" customFormat="1" ht="23.1" customHeight="1" thickBot="1">
      <c r="A32" s="70">
        <v>26</v>
      </c>
      <c r="B32" s="71">
        <f t="shared" si="0"/>
        <v>0.70138888888888828</v>
      </c>
      <c r="C32" s="72" t="str">
        <f>grille8!A71</f>
        <v>ASCND Marseille</v>
      </c>
      <c r="D32" s="70"/>
      <c r="E32" s="70"/>
      <c r="F32" s="72" t="str">
        <f>grille8!E71</f>
        <v>Lisieux H.</v>
      </c>
      <c r="G32" s="193" t="s">
        <v>66</v>
      </c>
    </row>
    <row r="33" spans="1:7" s="4" customFormat="1" ht="23.1" customHeight="1" thickBot="1">
      <c r="A33" s="70">
        <v>27</v>
      </c>
      <c r="B33" s="71">
        <f t="shared" si="0"/>
        <v>0.71527777777777712</v>
      </c>
      <c r="C33" s="72" t="str">
        <f>grille8!A72</f>
        <v>AVH Paris</v>
      </c>
      <c r="D33" s="70"/>
      <c r="E33" s="70"/>
      <c r="F33" s="72" t="str">
        <f>grille8!E72</f>
        <v>CS AVH Lyon</v>
      </c>
      <c r="G33" s="193" t="s">
        <v>65</v>
      </c>
    </row>
    <row r="34" spans="1:7" s="4" customFormat="1" ht="23.1" customHeight="1" thickBot="1">
      <c r="A34" s="70">
        <v>28</v>
      </c>
      <c r="B34" s="71">
        <f t="shared" si="0"/>
        <v>0.72916666666666596</v>
      </c>
      <c r="C34" s="72" t="str">
        <f>grille8!A73</f>
        <v>Copaa Paris</v>
      </c>
      <c r="D34" s="70"/>
      <c r="E34" s="70"/>
      <c r="F34" s="72" t="str">
        <f>grille8!E73</f>
        <v>ASSHAV Poitiers</v>
      </c>
      <c r="G34" s="193" t="s">
        <v>67</v>
      </c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A13" workbookViewId="0">
      <selection activeCell="B24" sqref="B24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65" t="str">
        <f>'planning T1'!A1:G1</f>
        <v>CHALLENGE NATIONAL DE TORBALL ANTHV/UNADEV 2015-2016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6"/>
    </row>
    <row r="2" spans="1:25" ht="21.95" customHeight="1">
      <c r="A2" s="168" t="str">
        <f>'planning T2'!A2:G2</f>
        <v>Niveau 1 Masculin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1:25" ht="21.95" customHeight="1" thickBot="1">
      <c r="A3" s="171" t="str">
        <f>'planning T2'!A3:G3</f>
        <v>Second tour : LISIEUX HANDISPORT, 21/05/2016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80"/>
    </row>
    <row r="4" spans="1:25" ht="16.5" thickBot="1"/>
    <row r="5" spans="1:25" s="10" customFormat="1" ht="30" customHeight="1" thickBot="1">
      <c r="B5" s="174" t="str">
        <f>'planning T2'!C9</f>
        <v>CAH Clermont-Ferrand</v>
      </c>
      <c r="C5" s="174"/>
      <c r="D5" s="174"/>
      <c r="E5" s="174" t="str">
        <f>'planning T2'!C7</f>
        <v>Lisieux H.</v>
      </c>
      <c r="F5" s="174"/>
      <c r="G5" s="174"/>
      <c r="H5" s="174" t="str">
        <f>'planning T2'!C8</f>
        <v>CS AVH Lyon</v>
      </c>
      <c r="I5" s="174"/>
      <c r="J5" s="174"/>
      <c r="K5" s="174" t="str">
        <f>'planning T2'!F7</f>
        <v>ASSHAV Poitiers</v>
      </c>
      <c r="L5" s="174"/>
      <c r="M5" s="174"/>
      <c r="N5" s="174" t="str">
        <f>'planning T2'!F8</f>
        <v>Copaa Paris</v>
      </c>
      <c r="O5" s="174"/>
      <c r="P5" s="174"/>
      <c r="Q5" s="174" t="str">
        <f>'planning T2'!F11</f>
        <v>AVH Paris</v>
      </c>
      <c r="R5" s="174"/>
      <c r="S5" s="174"/>
      <c r="T5" s="174" t="str">
        <f>'planning T2'!F9</f>
        <v>ASCND Marseille</v>
      </c>
      <c r="U5" s="174"/>
      <c r="V5" s="174"/>
      <c r="W5" s="174" t="str">
        <f>'planning T2'!F10</f>
        <v>CS AVH Toulouse</v>
      </c>
      <c r="X5" s="174"/>
      <c r="Y5" s="174"/>
    </row>
    <row r="6" spans="1:25" ht="16.5" thickBot="1">
      <c r="B6" s="73" t="s">
        <v>5</v>
      </c>
      <c r="C6" s="73" t="s">
        <v>6</v>
      </c>
      <c r="D6" s="73" t="s">
        <v>7</v>
      </c>
      <c r="E6" s="73" t="s">
        <v>5</v>
      </c>
      <c r="F6" s="73" t="s">
        <v>6</v>
      </c>
      <c r="G6" s="73" t="s">
        <v>7</v>
      </c>
      <c r="H6" s="73" t="s">
        <v>5</v>
      </c>
      <c r="I6" s="73" t="s">
        <v>6</v>
      </c>
      <c r="J6" s="73" t="s">
        <v>7</v>
      </c>
      <c r="K6" s="73" t="s">
        <v>5</v>
      </c>
      <c r="L6" s="73" t="s">
        <v>6</v>
      </c>
      <c r="M6" s="73" t="s">
        <v>7</v>
      </c>
      <c r="N6" s="73" t="s">
        <v>5</v>
      </c>
      <c r="O6" s="73" t="s">
        <v>6</v>
      </c>
      <c r="P6" s="73" t="s">
        <v>7</v>
      </c>
      <c r="Q6" s="73" t="s">
        <v>5</v>
      </c>
      <c r="R6" s="73" t="s">
        <v>6</v>
      </c>
      <c r="S6" s="73" t="s">
        <v>7</v>
      </c>
      <c r="T6" s="73" t="s">
        <v>5</v>
      </c>
      <c r="U6" s="73" t="s">
        <v>6</v>
      </c>
      <c r="V6" s="73" t="s">
        <v>7</v>
      </c>
      <c r="W6" s="73" t="s">
        <v>5</v>
      </c>
      <c r="X6" s="73" t="s">
        <v>6</v>
      </c>
      <c r="Y6" s="73" t="s">
        <v>7</v>
      </c>
    </row>
    <row r="7" spans="1:25" ht="16.5" thickBot="1">
      <c r="A7" s="73">
        <v>1</v>
      </c>
      <c r="B7" s="78" t="str">
        <f>IF('planning T2'!D9="","",'planning T2'!D9)</f>
        <v/>
      </c>
      <c r="C7" s="78" t="str">
        <f>IF('planning T2'!E9="","",'planning T2'!E9)</f>
        <v/>
      </c>
      <c r="D7" s="78" t="str">
        <f t="shared" ref="D7:D13" si="0">IF(B7="","",IF(B7&gt;C7,2,1)*IF(B7&lt;C7,0,1))</f>
        <v/>
      </c>
      <c r="E7" s="78" t="str">
        <f>IF('planning T2'!D7="","",'planning T2'!D7)</f>
        <v/>
      </c>
      <c r="F7" s="78" t="str">
        <f>IF('planning T2'!E7="","",'planning T2'!E7)</f>
        <v/>
      </c>
      <c r="G7" s="78" t="str">
        <f t="shared" ref="G7:G13" si="1">IF(E7="","",IF(E7&gt;F7,2,1)*IF(E7&lt;F7,0,1))</f>
        <v/>
      </c>
      <c r="H7" s="78" t="str">
        <f>IF('planning T2'!D8="","",'planning T2'!D8)</f>
        <v/>
      </c>
      <c r="I7" s="78" t="str">
        <f>IF('planning T2'!E8="","",'planning T2'!E8)</f>
        <v/>
      </c>
      <c r="J7" s="78" t="str">
        <f t="shared" ref="J7:J13" si="2">IF(H7="","",IF(H7&gt;I7,2,1)*IF(H7&lt;I7,0,1))</f>
        <v/>
      </c>
      <c r="K7" s="78" t="str">
        <f>IF('planning T2'!E7="","",'planning T2'!E7)</f>
        <v/>
      </c>
      <c r="L7" s="78" t="str">
        <f>IF('planning T2'!D7="","",'planning T2'!D7)</f>
        <v/>
      </c>
      <c r="M7" s="78" t="str">
        <f t="shared" ref="M7:M13" si="3">IF(K7="","",IF(K7&gt;L7,2,1)*IF(K7&lt;L7,0,1))</f>
        <v/>
      </c>
      <c r="N7" s="78" t="str">
        <f>IF('planning T2'!E8="","",'planning T2'!E8)</f>
        <v/>
      </c>
      <c r="O7" s="78" t="str">
        <f>IF('planning T2'!D8="","",'planning T2'!D8)</f>
        <v/>
      </c>
      <c r="P7" s="78" t="str">
        <f t="shared" ref="P7:P13" si="4">IF(N7="","",IF(N7&gt;O7,2,1)*IF(N7&lt;O7,0,1))</f>
        <v/>
      </c>
      <c r="Q7" s="78" t="str">
        <f>IF('planning T2'!E11="","",'planning T2'!E11)</f>
        <v/>
      </c>
      <c r="R7" s="78" t="str">
        <f>IF('planning T2'!D11="","",'planning T2'!D11)</f>
        <v/>
      </c>
      <c r="S7" s="78" t="str">
        <f t="shared" ref="S7:S13" si="5">IF(Q7="","",IF(Q7&gt;R7,2,1)*IF(Q7&lt;R7,0,1))</f>
        <v/>
      </c>
      <c r="T7" s="78" t="str">
        <f>IF('planning T2'!E9="","",'planning T2'!E9)</f>
        <v/>
      </c>
      <c r="U7" s="78" t="str">
        <f>IF('planning T2'!D9="","",'planning T2'!D9)</f>
        <v/>
      </c>
      <c r="V7" s="78" t="str">
        <f t="shared" ref="V7:V13" si="6">IF(T7="","",IF(T7&gt;U7,2,1)*IF(T7&lt;U7,0,1))</f>
        <v/>
      </c>
      <c r="W7" s="78" t="str">
        <f>IF('planning T2'!E10="","",'planning T2'!E10)</f>
        <v/>
      </c>
      <c r="X7" s="78" t="str">
        <f>IF('planning T2'!D10="","",'planning T2'!D10)</f>
        <v/>
      </c>
      <c r="Y7" s="78" t="str">
        <f t="shared" ref="Y7:Y13" si="7">IF(W7="","",IF(W7&gt;X7,2,1)*IF(W7&lt;X7,0,1))</f>
        <v/>
      </c>
    </row>
    <row r="8" spans="1:25" ht="16.5" thickBot="1">
      <c r="A8" s="73">
        <v>2</v>
      </c>
      <c r="B8" s="78" t="str">
        <f>IF('planning T2'!D13="","",'planning T2'!D13)</f>
        <v/>
      </c>
      <c r="C8" s="78" t="str">
        <f>IF('planning T2'!E13="","",'planning T2'!E13)</f>
        <v/>
      </c>
      <c r="D8" s="78" t="str">
        <f t="shared" si="0"/>
        <v/>
      </c>
      <c r="E8" s="78" t="str">
        <f>IF('planning T2'!D10="","",'planning T2'!D10)</f>
        <v/>
      </c>
      <c r="F8" s="78" t="str">
        <f>IF('planning T2'!E10="","",'planning T2'!E10)</f>
        <v/>
      </c>
      <c r="G8" s="78" t="str">
        <f t="shared" si="1"/>
        <v/>
      </c>
      <c r="H8" s="78" t="str">
        <f>IF('planning T2'!D12="","",'planning T2'!D12)</f>
        <v/>
      </c>
      <c r="I8" s="78" t="str">
        <f>IF('planning T2'!E12="","",'planning T2'!E12)</f>
        <v/>
      </c>
      <c r="J8" s="78" t="str">
        <f t="shared" si="2"/>
        <v/>
      </c>
      <c r="K8" s="78" t="str">
        <f>IF('planning T2'!D11="","",'planning T2'!D11)</f>
        <v/>
      </c>
      <c r="L8" s="78" t="str">
        <f>IF('planning T2'!E11="","",'planning T2'!E11)</f>
        <v/>
      </c>
      <c r="M8" s="78" t="str">
        <f t="shared" si="3"/>
        <v/>
      </c>
      <c r="N8" s="78" t="str">
        <f>IF('planning T2'!E13="","",'planning T2'!E13)</f>
        <v/>
      </c>
      <c r="O8" s="78" t="str">
        <f>IF('planning T2'!D13="","",'planning T2'!D13)</f>
        <v/>
      </c>
      <c r="P8" s="78" t="str">
        <f t="shared" si="4"/>
        <v/>
      </c>
      <c r="Q8" s="78" t="str">
        <f>IF('planning T2'!E15="","",'planning T2'!E15)</f>
        <v/>
      </c>
      <c r="R8" s="78" t="str">
        <f>IF('planning T2'!D15="","",'planning T2'!D15)</f>
        <v/>
      </c>
      <c r="S8" s="78" t="str">
        <f t="shared" si="5"/>
        <v/>
      </c>
      <c r="T8" s="78" t="str">
        <f>IF('planning T2'!E12="","",'planning T2'!E12)</f>
        <v/>
      </c>
      <c r="U8" s="78" t="str">
        <f>IF('planning T2'!D12="","",'planning T2'!D12)</f>
        <v/>
      </c>
      <c r="V8" s="78" t="str">
        <f t="shared" si="6"/>
        <v/>
      </c>
      <c r="W8" s="78" t="str">
        <f>IF('planning T2'!E14="","",'planning T2'!E14)</f>
        <v/>
      </c>
      <c r="X8" s="78" t="str">
        <f>IF('planning T2'!D14="","",'planning T2'!D14)</f>
        <v/>
      </c>
      <c r="Y8" s="78" t="str">
        <f t="shared" si="7"/>
        <v/>
      </c>
    </row>
    <row r="9" spans="1:25" ht="16.5" thickBot="1">
      <c r="A9" s="73">
        <v>3</v>
      </c>
      <c r="B9" s="78" t="str">
        <f>IF('planning T2'!D16="","",'planning T2'!D16)</f>
        <v/>
      </c>
      <c r="C9" s="78" t="str">
        <f>IF('planning T2'!E16="","",'planning T2'!E16)</f>
        <v/>
      </c>
      <c r="D9" s="78" t="str">
        <f t="shared" si="0"/>
        <v/>
      </c>
      <c r="E9" s="78" t="str">
        <f>IF('planning T2'!D15="","",'planning T2'!D15)</f>
        <v/>
      </c>
      <c r="F9" s="78" t="str">
        <f>IF('planning T2'!E15="","",'planning T2'!E15)</f>
        <v/>
      </c>
      <c r="G9" s="78" t="str">
        <f t="shared" si="1"/>
        <v/>
      </c>
      <c r="H9" s="78" t="str">
        <f>IF('planning T2'!E16="","",'planning T2'!E16)</f>
        <v/>
      </c>
      <c r="I9" s="78" t="str">
        <f>IF('planning T2'!D16="","",'planning T2'!D16)</f>
        <v/>
      </c>
      <c r="J9" s="78" t="str">
        <f t="shared" si="2"/>
        <v/>
      </c>
      <c r="K9" s="78" t="str">
        <f>IF('planning T2'!D14="","",'planning T2'!D14)</f>
        <v/>
      </c>
      <c r="L9" s="78" t="str">
        <f>IF('planning T2'!E14="","",'planning T2'!E14)</f>
        <v/>
      </c>
      <c r="M9" s="78" t="str">
        <f t="shared" si="3"/>
        <v/>
      </c>
      <c r="N9" s="78" t="str">
        <f>IF('planning T2'!D17="","",'planning T2'!D17)</f>
        <v/>
      </c>
      <c r="O9" s="78" t="str">
        <f>IF('planning T2'!E17="","",'planning T2'!E17)</f>
        <v/>
      </c>
      <c r="P9" s="78" t="str">
        <f t="shared" si="4"/>
        <v/>
      </c>
      <c r="Q9" s="78" t="str">
        <f>IF('planning T2'!D18="","",'planning T2'!D18)</f>
        <v/>
      </c>
      <c r="R9" s="78" t="str">
        <f>IF('planning T2'!E18="","",'planning T2'!E18)</f>
        <v/>
      </c>
      <c r="S9" s="78" t="str">
        <f t="shared" si="5"/>
        <v/>
      </c>
      <c r="T9" s="78" t="str">
        <f>IF('planning T2'!E17="","",'planning T2'!E17)</f>
        <v/>
      </c>
      <c r="U9" s="78" t="str">
        <f>IF('planning T2'!D17="","",'planning T2'!D17)</f>
        <v/>
      </c>
      <c r="V9" s="78" t="str">
        <f t="shared" si="6"/>
        <v/>
      </c>
      <c r="W9" s="78" t="str">
        <f>IF('planning T2'!E18="","",'planning T2'!E18)</f>
        <v/>
      </c>
      <c r="X9" s="78" t="str">
        <f>IF('planning T2'!D18="","",'planning T2'!D18)</f>
        <v/>
      </c>
      <c r="Y9" s="78" t="str">
        <f t="shared" si="7"/>
        <v/>
      </c>
    </row>
    <row r="10" spans="1:25" ht="16.5" thickBot="1">
      <c r="A10" s="73">
        <v>4</v>
      </c>
      <c r="B10" s="78" t="str">
        <f>IF('planning T2'!E21="","",'planning T2'!E21)</f>
        <v/>
      </c>
      <c r="C10" s="78" t="str">
        <f>IF('planning T2'!D21="","",'planning T2'!D21)</f>
        <v/>
      </c>
      <c r="D10" s="78" t="str">
        <f t="shared" si="0"/>
        <v/>
      </c>
      <c r="E10" s="78" t="str">
        <f>IF('planning T2'!E20="","",'planning T2'!E20)</f>
        <v/>
      </c>
      <c r="F10" s="78" t="str">
        <f>IF('planning T2'!D20="","",'planning T2'!D20)</f>
        <v/>
      </c>
      <c r="G10" s="78" t="str">
        <f t="shared" si="1"/>
        <v/>
      </c>
      <c r="H10" s="78" t="str">
        <f>IF('planning T2'!E19="","",'planning T2'!E19)</f>
        <v/>
      </c>
      <c r="I10" s="78" t="str">
        <f>IF('planning T2'!D19="","",'planning T2'!D19)</f>
        <v/>
      </c>
      <c r="J10" s="78" t="str">
        <f t="shared" si="2"/>
        <v/>
      </c>
      <c r="K10" s="78" t="str">
        <f>IF('planning T2'!D19="","",'planning T2'!D19)</f>
        <v/>
      </c>
      <c r="L10" s="78" t="str">
        <f>IF('planning T2'!E19="","",'planning T2'!E19)</f>
        <v/>
      </c>
      <c r="M10" s="78" t="str">
        <f t="shared" si="3"/>
        <v/>
      </c>
      <c r="N10" s="78" t="str">
        <f>IF('planning T2'!D20="","",'planning T2'!D20)</f>
        <v/>
      </c>
      <c r="O10" s="78" t="str">
        <f>IF('planning T2'!E20="","",'planning T2'!E20)</f>
        <v/>
      </c>
      <c r="P10" s="78" t="str">
        <f t="shared" si="4"/>
        <v/>
      </c>
      <c r="Q10" s="78" t="str">
        <f>IF('planning T2'!D21="","",'planning T2'!D21)</f>
        <v/>
      </c>
      <c r="R10" s="78" t="str">
        <f>IF('planning T2'!E21="","",'planning T2'!E21)</f>
        <v/>
      </c>
      <c r="S10" s="78" t="str">
        <f t="shared" si="5"/>
        <v/>
      </c>
      <c r="T10" s="78" t="str">
        <f>IF('planning T2'!E22="","",'planning T2'!E22)</f>
        <v/>
      </c>
      <c r="U10" s="78" t="str">
        <f>IF('planning T2'!D22="","",'planning T2'!D22)</f>
        <v/>
      </c>
      <c r="V10" s="78" t="str">
        <f t="shared" si="6"/>
        <v/>
      </c>
      <c r="W10" s="78" t="str">
        <f>IF('planning T2'!D22="","",'planning T2'!D22)</f>
        <v/>
      </c>
      <c r="X10" s="78" t="str">
        <f>IF('planning T2'!E22="","",'planning T2'!E22)</f>
        <v/>
      </c>
      <c r="Y10" s="78" t="str">
        <f t="shared" si="7"/>
        <v/>
      </c>
    </row>
    <row r="11" spans="1:25" ht="16.5" thickBot="1">
      <c r="A11" s="73">
        <v>5</v>
      </c>
      <c r="B11" s="78" t="str">
        <f>IF('planning T2'!E24="","",'planning T2'!E24)</f>
        <v/>
      </c>
      <c r="C11" s="78" t="str">
        <f>IF('planning T2'!D24="","",'planning T2'!D24)</f>
        <v/>
      </c>
      <c r="D11" s="78" t="str">
        <f t="shared" si="0"/>
        <v/>
      </c>
      <c r="E11" s="78" t="str">
        <f>IF('planning T2'!E23="","",'planning T2'!E23)</f>
        <v/>
      </c>
      <c r="F11" s="78" t="str">
        <f>IF('planning T2'!D23="","",'planning T2'!D23)</f>
        <v/>
      </c>
      <c r="G11" s="78" t="str">
        <f t="shared" si="1"/>
        <v/>
      </c>
      <c r="H11" s="78" t="str">
        <f>IF('planning T2'!D23="","",'planning T2'!D23)</f>
        <v/>
      </c>
      <c r="I11" s="78" t="str">
        <f>IF('planning T2'!E23="","",'planning T2'!E23)</f>
        <v/>
      </c>
      <c r="J11" s="78" t="str">
        <f t="shared" si="2"/>
        <v/>
      </c>
      <c r="K11" s="78" t="str">
        <f>IF('planning T2'!D24="","",'planning T2'!D24)</f>
        <v/>
      </c>
      <c r="L11" s="78" t="str">
        <f>IF('planning T2'!E24="","",'planning T2'!E24)</f>
        <v/>
      </c>
      <c r="M11" s="78" t="str">
        <f t="shared" si="3"/>
        <v/>
      </c>
      <c r="N11" s="78" t="str">
        <f>IF('planning T2'!E25="","",'planning T2'!E25)</f>
        <v/>
      </c>
      <c r="O11" s="78" t="str">
        <f>IF('planning T2'!D25="","",'planning T2'!D25)</f>
        <v/>
      </c>
      <c r="P11" s="78" t="str">
        <f t="shared" si="4"/>
        <v/>
      </c>
      <c r="Q11" s="78" t="str">
        <f>IF('planning T2'!E26="","",'planning T2'!E26)</f>
        <v/>
      </c>
      <c r="R11" s="78" t="str">
        <f>IF('planning T2'!D26="","",'planning T2'!D26)</f>
        <v/>
      </c>
      <c r="S11" s="78" t="str">
        <f t="shared" si="5"/>
        <v/>
      </c>
      <c r="T11" s="78" t="str">
        <f>IF('planning T2'!D26="","",'planning T2'!D26)</f>
        <v/>
      </c>
      <c r="U11" s="78" t="str">
        <f>IF('planning T2'!E26="","",'planning T2'!E26)</f>
        <v/>
      </c>
      <c r="V11" s="78" t="str">
        <f t="shared" si="6"/>
        <v/>
      </c>
      <c r="W11" s="78" t="str">
        <f>IF('planning T2'!D25="","",'planning T2'!D25)</f>
        <v/>
      </c>
      <c r="X11" s="78" t="str">
        <f>IF('planning T2'!E25="","",'planning T2'!E25)</f>
        <v/>
      </c>
      <c r="Y11" s="78" t="str">
        <f t="shared" si="7"/>
        <v/>
      </c>
    </row>
    <row r="12" spans="1:25" ht="16.5" thickBot="1">
      <c r="A12" s="73">
        <v>6</v>
      </c>
      <c r="B12" s="78" t="str">
        <f>IF('planning T2'!E27="","",'planning T2'!E27)</f>
        <v/>
      </c>
      <c r="C12" s="78" t="str">
        <f>IF('planning T2'!D27="","",'planning T2'!D27)</f>
        <v/>
      </c>
      <c r="D12" s="78" t="str">
        <f t="shared" si="0"/>
        <v/>
      </c>
      <c r="E12" s="78" t="str">
        <f>IF('planning T2'!D27="","",'planning T2'!D27)</f>
        <v/>
      </c>
      <c r="F12" s="78" t="str">
        <f>IF('planning T2'!E27="","",'planning T2'!E27)</f>
        <v/>
      </c>
      <c r="G12" s="78" t="str">
        <f t="shared" si="1"/>
        <v/>
      </c>
      <c r="H12" s="78" t="str">
        <f>IF('planning T2'!E28="","",'planning T2'!E28)</f>
        <v/>
      </c>
      <c r="I12" s="78" t="str">
        <f>IF('planning T2'!D28="","",'planning T2'!D28)</f>
        <v/>
      </c>
      <c r="J12" s="78" t="str">
        <f t="shared" si="2"/>
        <v/>
      </c>
      <c r="K12" s="78" t="str">
        <f>IF('planning T2'!E29="","",'planning T2'!E29)</f>
        <v/>
      </c>
      <c r="L12" s="78" t="str">
        <f>IF('planning T2'!D29="","",'planning T2'!D29)</f>
        <v/>
      </c>
      <c r="M12" s="78" t="str">
        <f t="shared" si="3"/>
        <v/>
      </c>
      <c r="N12" s="78" t="str">
        <f>IF('planning T2'!E30="","",'planning T2'!E30)</f>
        <v/>
      </c>
      <c r="O12" s="78" t="str">
        <f>IF('planning T2'!D30="","",'planning T2'!D30)</f>
        <v/>
      </c>
      <c r="P12" s="78" t="str">
        <f t="shared" si="4"/>
        <v/>
      </c>
      <c r="Q12" s="78" t="str">
        <f>IF('planning T2'!D30="","",'planning T2'!D30)</f>
        <v/>
      </c>
      <c r="R12" s="78" t="str">
        <f>IF('planning T2'!E30="","",'planning T2'!E30)</f>
        <v/>
      </c>
      <c r="S12" s="78" t="str">
        <f t="shared" si="5"/>
        <v/>
      </c>
      <c r="T12" s="78" t="str">
        <f>IF('planning T2'!D29="","",'planning T2'!D29)</f>
        <v/>
      </c>
      <c r="U12" s="78" t="str">
        <f>IF('planning T2'!E29="","",'planning T2'!E29)</f>
        <v/>
      </c>
      <c r="V12" s="78" t="str">
        <f t="shared" si="6"/>
        <v/>
      </c>
      <c r="W12" s="78" t="str">
        <f>IF('planning T2'!D28="","",'planning T2'!D28)</f>
        <v/>
      </c>
      <c r="X12" s="78" t="str">
        <f>IF('planning T2'!E28="","",'planning T2'!E28)</f>
        <v/>
      </c>
      <c r="Y12" s="78" t="str">
        <f t="shared" si="7"/>
        <v/>
      </c>
    </row>
    <row r="13" spans="1:25" ht="16.5" thickBot="1">
      <c r="A13" s="73">
        <v>7</v>
      </c>
      <c r="B13" s="78" t="str">
        <f>IF('planning T2'!E31="","",'planning T2'!E31)</f>
        <v/>
      </c>
      <c r="C13" s="78" t="str">
        <f>IF('planning T2'!D31="","",'planning T2'!D31)</f>
        <v/>
      </c>
      <c r="D13" s="78" t="str">
        <f t="shared" si="0"/>
        <v/>
      </c>
      <c r="E13" s="78" t="str">
        <f>IF('planning T2'!E32="","",'planning T2'!E32)</f>
        <v/>
      </c>
      <c r="F13" s="78" t="str">
        <f>IF('planning T2'!D32="","",'planning T2'!D32)</f>
        <v/>
      </c>
      <c r="G13" s="78" t="str">
        <f t="shared" si="1"/>
        <v/>
      </c>
      <c r="H13" s="78" t="str">
        <f>IF('planning T2'!E33="","",'planning T2'!E33)</f>
        <v/>
      </c>
      <c r="I13" s="78" t="str">
        <f>IF('planning T2'!D33="","",'planning T2'!D33)</f>
        <v/>
      </c>
      <c r="J13" s="78" t="str">
        <f t="shared" si="2"/>
        <v/>
      </c>
      <c r="K13" s="78" t="str">
        <f>IF('planning T2'!E34="","",'planning T2'!E34)</f>
        <v/>
      </c>
      <c r="L13" s="78" t="str">
        <f>IF('planning T2'!D34="","",'planning T2'!D34)</f>
        <v/>
      </c>
      <c r="M13" s="78" t="str">
        <f t="shared" si="3"/>
        <v/>
      </c>
      <c r="N13" s="78" t="str">
        <f>IF('planning T2'!D34="","",'planning T2'!D34)</f>
        <v/>
      </c>
      <c r="O13" s="78" t="str">
        <f>IF('planning T2'!E34="","",'planning T2'!E34)</f>
        <v/>
      </c>
      <c r="P13" s="78" t="str">
        <f t="shared" si="4"/>
        <v/>
      </c>
      <c r="Q13" s="78" t="str">
        <f>IF('planning T2'!D33="","",'planning T2'!D33)</f>
        <v/>
      </c>
      <c r="R13" s="78" t="str">
        <f>IF('planning T2'!E33="","",'planning T2'!E33)</f>
        <v/>
      </c>
      <c r="S13" s="78" t="str">
        <f t="shared" si="5"/>
        <v/>
      </c>
      <c r="T13" s="78" t="str">
        <f>IF('planning T2'!D32="","",'planning T2'!D32)</f>
        <v/>
      </c>
      <c r="U13" s="78" t="str">
        <f>IF('planning T2'!E32="","",'planning T2'!E32)</f>
        <v/>
      </c>
      <c r="V13" s="78" t="str">
        <f t="shared" si="6"/>
        <v/>
      </c>
      <c r="W13" s="78" t="str">
        <f>IF('planning T2'!D31="","",'planning T2'!D31)</f>
        <v/>
      </c>
      <c r="X13" s="78" t="str">
        <f>IF('planning T2'!E31="","",'planning T2'!E31)</f>
        <v/>
      </c>
      <c r="Y13" s="78" t="str">
        <f t="shared" si="7"/>
        <v/>
      </c>
    </row>
    <row r="14" spans="1:25" s="83" customFormat="1" ht="23.1" customHeight="1" thickBot="1"/>
    <row r="15" spans="1:25" s="84" customFormat="1" ht="18" customHeight="1" thickBot="1">
      <c r="B15" s="73" t="s">
        <v>5</v>
      </c>
      <c r="C15" s="73" t="s">
        <v>6</v>
      </c>
      <c r="D15" s="73" t="s">
        <v>7</v>
      </c>
      <c r="E15" s="73" t="s">
        <v>5</v>
      </c>
      <c r="F15" s="73" t="s">
        <v>6</v>
      </c>
      <c r="G15" s="73" t="s">
        <v>7</v>
      </c>
      <c r="H15" s="73" t="s">
        <v>5</v>
      </c>
      <c r="I15" s="73" t="s">
        <v>6</v>
      </c>
      <c r="J15" s="73" t="s">
        <v>7</v>
      </c>
      <c r="K15" s="73" t="s">
        <v>5</v>
      </c>
      <c r="L15" s="73" t="s">
        <v>6</v>
      </c>
      <c r="M15" s="73" t="s">
        <v>7</v>
      </c>
      <c r="N15" s="73" t="s">
        <v>5</v>
      </c>
      <c r="O15" s="73" t="s">
        <v>6</v>
      </c>
      <c r="P15" s="73" t="s">
        <v>7</v>
      </c>
      <c r="Q15" s="73" t="s">
        <v>5</v>
      </c>
      <c r="R15" s="73" t="s">
        <v>6</v>
      </c>
      <c r="S15" s="73" t="s">
        <v>7</v>
      </c>
      <c r="T15" s="73" t="s">
        <v>5</v>
      </c>
      <c r="U15" s="73" t="s">
        <v>6</v>
      </c>
      <c r="V15" s="73" t="s">
        <v>7</v>
      </c>
      <c r="W15" s="73" t="s">
        <v>5</v>
      </c>
      <c r="X15" s="73" t="s">
        <v>6</v>
      </c>
      <c r="Y15" s="73" t="s">
        <v>7</v>
      </c>
    </row>
    <row r="16" spans="1:25" ht="16.5" thickBot="1">
      <c r="B16" s="78" t="str">
        <f t="shared" ref="B16:Y16" si="8">IF(B7="","",SUM(B7:B13))</f>
        <v/>
      </c>
      <c r="C16" s="78" t="str">
        <f t="shared" si="8"/>
        <v/>
      </c>
      <c r="D16" s="78" t="str">
        <f t="shared" si="8"/>
        <v/>
      </c>
      <c r="E16" s="78" t="str">
        <f t="shared" si="8"/>
        <v/>
      </c>
      <c r="F16" s="78" t="str">
        <f t="shared" si="8"/>
        <v/>
      </c>
      <c r="G16" s="78" t="str">
        <f t="shared" si="8"/>
        <v/>
      </c>
      <c r="H16" s="78" t="str">
        <f t="shared" si="8"/>
        <v/>
      </c>
      <c r="I16" s="78" t="str">
        <f t="shared" si="8"/>
        <v/>
      </c>
      <c r="J16" s="78" t="str">
        <f t="shared" si="8"/>
        <v/>
      </c>
      <c r="K16" s="78" t="str">
        <f t="shared" si="8"/>
        <v/>
      </c>
      <c r="L16" s="78" t="str">
        <f t="shared" si="8"/>
        <v/>
      </c>
      <c r="M16" s="78" t="str">
        <f t="shared" si="8"/>
        <v/>
      </c>
      <c r="N16" s="78" t="str">
        <f t="shared" si="8"/>
        <v/>
      </c>
      <c r="O16" s="78" t="str">
        <f t="shared" si="8"/>
        <v/>
      </c>
      <c r="P16" s="78" t="str">
        <f t="shared" si="8"/>
        <v/>
      </c>
      <c r="Q16" s="78" t="str">
        <f t="shared" si="8"/>
        <v/>
      </c>
      <c r="R16" s="78" t="str">
        <f t="shared" si="8"/>
        <v/>
      </c>
      <c r="S16" s="78" t="str">
        <f t="shared" si="8"/>
        <v/>
      </c>
      <c r="T16" s="78" t="str">
        <f t="shared" si="8"/>
        <v/>
      </c>
      <c r="U16" s="78" t="str">
        <f t="shared" si="8"/>
        <v/>
      </c>
      <c r="V16" s="78" t="str">
        <f t="shared" si="8"/>
        <v/>
      </c>
      <c r="W16" s="78" t="str">
        <f t="shared" si="8"/>
        <v/>
      </c>
      <c r="X16" s="78" t="str">
        <f t="shared" si="8"/>
        <v/>
      </c>
      <c r="Y16" s="78" t="str">
        <f t="shared" si="8"/>
        <v/>
      </c>
    </row>
    <row r="17" spans="1:25" ht="16.5" thickBot="1">
      <c r="B17" s="78" t="str">
        <f>IF(B16="","",B16-C16)</f>
        <v/>
      </c>
      <c r="C17" s="78" t="str">
        <f>IF(C16="","",B16/C16)</f>
        <v/>
      </c>
      <c r="D17" s="78"/>
      <c r="E17" s="78" t="str">
        <f>IF(E16="","",E16-F16)</f>
        <v/>
      </c>
      <c r="F17" s="78" t="str">
        <f>IF(F16="","",E16/F16)</f>
        <v/>
      </c>
      <c r="G17" s="78"/>
      <c r="H17" s="78" t="str">
        <f>IF(H16="","",H16-I16)</f>
        <v/>
      </c>
      <c r="I17" s="78" t="str">
        <f>IF(I16="","",H16/I16)</f>
        <v/>
      </c>
      <c r="J17" s="78"/>
      <c r="K17" s="78" t="str">
        <f>IF(K16="","",K16-L16)</f>
        <v/>
      </c>
      <c r="L17" s="78" t="str">
        <f>IF(L16="","",K16/L16)</f>
        <v/>
      </c>
      <c r="M17" s="78"/>
      <c r="N17" s="78" t="str">
        <f>IF(N16="","",N16-O16)</f>
        <v/>
      </c>
      <c r="O17" s="78" t="str">
        <f>IF(O16="","",N16/O16)</f>
        <v/>
      </c>
      <c r="P17" s="78"/>
      <c r="Q17" s="78" t="str">
        <f>IF(Q16="","",Q16-R16)</f>
        <v/>
      </c>
      <c r="R17" s="78" t="str">
        <f>IF(R16="","",Q16/R16)</f>
        <v/>
      </c>
      <c r="S17" s="78"/>
      <c r="T17" s="78" t="str">
        <f>IF(T16="","",T16-U16)</f>
        <v/>
      </c>
      <c r="U17" s="78" t="str">
        <f>IF(U16="","",T16/U16)</f>
        <v/>
      </c>
      <c r="V17" s="78"/>
      <c r="W17" s="78" t="str">
        <f>IF(W16="","",W16-X16)</f>
        <v/>
      </c>
      <c r="X17" s="78" t="str">
        <f>IF(X16="","",W16/X16)</f>
        <v/>
      </c>
      <c r="Y17" s="78"/>
    </row>
    <row r="18" spans="1:25" s="84" customFormat="1" ht="16.5" thickBot="1">
      <c r="B18" s="73" t="s">
        <v>10</v>
      </c>
      <c r="C18" s="75" t="s">
        <v>11</v>
      </c>
      <c r="D18" s="73" t="s">
        <v>12</v>
      </c>
      <c r="E18" s="73" t="s">
        <v>10</v>
      </c>
      <c r="F18" s="75" t="s">
        <v>11</v>
      </c>
      <c r="G18" s="73" t="s">
        <v>12</v>
      </c>
      <c r="H18" s="73" t="s">
        <v>10</v>
      </c>
      <c r="I18" s="75" t="s">
        <v>11</v>
      </c>
      <c r="J18" s="73" t="s">
        <v>12</v>
      </c>
      <c r="K18" s="73" t="s">
        <v>10</v>
      </c>
      <c r="L18" s="75" t="s">
        <v>11</v>
      </c>
      <c r="M18" s="73" t="s">
        <v>12</v>
      </c>
      <c r="N18" s="73" t="s">
        <v>10</v>
      </c>
      <c r="O18" s="75" t="s">
        <v>11</v>
      </c>
      <c r="P18" s="73" t="s">
        <v>12</v>
      </c>
      <c r="Q18" s="73" t="s">
        <v>10</v>
      </c>
      <c r="R18" s="75" t="s">
        <v>11</v>
      </c>
      <c r="S18" s="73" t="s">
        <v>12</v>
      </c>
      <c r="T18" s="73" t="s">
        <v>10</v>
      </c>
      <c r="U18" s="75" t="s">
        <v>11</v>
      </c>
      <c r="V18" s="73" t="s">
        <v>12</v>
      </c>
      <c r="W18" s="73" t="s">
        <v>10</v>
      </c>
      <c r="X18" s="75" t="s">
        <v>11</v>
      </c>
      <c r="Y18" s="73" t="s">
        <v>12</v>
      </c>
    </row>
    <row r="19" spans="1:25" s="83" customFormat="1" ht="23.1" customHeight="1" thickBot="1"/>
    <row r="20" spans="1:25" s="84" customFormat="1" ht="16.5" thickBot="1">
      <c r="B20" s="73" t="s">
        <v>5</v>
      </c>
      <c r="C20" s="73" t="s">
        <v>6</v>
      </c>
      <c r="D20" s="73" t="s">
        <v>7</v>
      </c>
      <c r="E20" s="73" t="s">
        <v>5</v>
      </c>
      <c r="F20" s="73" t="s">
        <v>6</v>
      </c>
      <c r="G20" s="73" t="s">
        <v>7</v>
      </c>
      <c r="H20" s="73" t="s">
        <v>5</v>
      </c>
      <c r="I20" s="73" t="s">
        <v>6</v>
      </c>
      <c r="J20" s="73" t="s">
        <v>7</v>
      </c>
      <c r="K20" s="73" t="s">
        <v>5</v>
      </c>
      <c r="L20" s="73" t="s">
        <v>6</v>
      </c>
      <c r="M20" s="73" t="s">
        <v>7</v>
      </c>
      <c r="N20" s="73" t="s">
        <v>5</v>
      </c>
      <c r="O20" s="73" t="s">
        <v>6</v>
      </c>
      <c r="P20" s="73" t="s">
        <v>7</v>
      </c>
      <c r="Q20" s="73" t="s">
        <v>5</v>
      </c>
      <c r="R20" s="73" t="s">
        <v>6</v>
      </c>
      <c r="S20" s="73" t="s">
        <v>7</v>
      </c>
      <c r="T20" s="73" t="s">
        <v>5</v>
      </c>
      <c r="U20" s="73" t="s">
        <v>6</v>
      </c>
      <c r="V20" s="73" t="s">
        <v>7</v>
      </c>
      <c r="W20" s="73" t="s">
        <v>5</v>
      </c>
      <c r="X20" s="73" t="s">
        <v>6</v>
      </c>
      <c r="Y20" s="73" t="s">
        <v>7</v>
      </c>
    </row>
    <row r="21" spans="1:25" ht="16.5" thickBot="1">
      <c r="A21" s="74" t="s">
        <v>8</v>
      </c>
      <c r="B21" s="78">
        <f>'points T1'!B16</f>
        <v>25</v>
      </c>
      <c r="C21" s="78">
        <f>'points T1'!C16</f>
        <v>25</v>
      </c>
      <c r="D21" s="78">
        <f>'points T1'!D16</f>
        <v>8</v>
      </c>
      <c r="E21" s="78">
        <f>'points T1'!E16</f>
        <v>30</v>
      </c>
      <c r="F21" s="78">
        <f>'points T1'!F16</f>
        <v>14</v>
      </c>
      <c r="G21" s="78">
        <f>'points T1'!G16</f>
        <v>10</v>
      </c>
      <c r="H21" s="78">
        <f>'points T1'!H16</f>
        <v>25</v>
      </c>
      <c r="I21" s="78">
        <f>'points T1'!I16</f>
        <v>22</v>
      </c>
      <c r="J21" s="78">
        <f>'points T1'!J16</f>
        <v>7</v>
      </c>
      <c r="K21" s="78">
        <f>'points T1'!K16</f>
        <v>29</v>
      </c>
      <c r="L21" s="78">
        <f>'points T1'!L16</f>
        <v>16</v>
      </c>
      <c r="M21" s="78">
        <f>'points T1'!M16</f>
        <v>13</v>
      </c>
      <c r="N21" s="78">
        <f>'points T1'!N16</f>
        <v>11</v>
      </c>
      <c r="O21" s="78">
        <f>'points T1'!O16</f>
        <v>36</v>
      </c>
      <c r="P21" s="78">
        <f>'points T1'!P16</f>
        <v>2</v>
      </c>
      <c r="Q21" s="78">
        <f>'points T1'!Q16</f>
        <v>21</v>
      </c>
      <c r="R21" s="78">
        <f>'points T1'!R16</f>
        <v>30</v>
      </c>
      <c r="S21" s="78">
        <f>'points T1'!S16</f>
        <v>2</v>
      </c>
      <c r="T21" s="78">
        <f>'points T1'!T16</f>
        <v>23</v>
      </c>
      <c r="U21" s="78">
        <f>'points T1'!U16</f>
        <v>28</v>
      </c>
      <c r="V21" s="78">
        <f>'points T1'!V16</f>
        <v>6</v>
      </c>
      <c r="W21" s="78">
        <f>'points T1'!W16</f>
        <v>30</v>
      </c>
      <c r="X21" s="78">
        <f>'points T1'!X16</f>
        <v>23</v>
      </c>
      <c r="Y21" s="78">
        <f>'points T1'!Y16</f>
        <v>8</v>
      </c>
    </row>
    <row r="22" spans="1:25" ht="16.5" thickBot="1">
      <c r="A22" s="74" t="s">
        <v>9</v>
      </c>
      <c r="B22" s="78" t="str">
        <f t="shared" ref="B22:Y22" si="9">B16</f>
        <v/>
      </c>
      <c r="C22" s="78" t="str">
        <f t="shared" si="9"/>
        <v/>
      </c>
      <c r="D22" s="78" t="str">
        <f t="shared" si="9"/>
        <v/>
      </c>
      <c r="E22" s="78" t="str">
        <f t="shared" si="9"/>
        <v/>
      </c>
      <c r="F22" s="78" t="str">
        <f t="shared" si="9"/>
        <v/>
      </c>
      <c r="G22" s="78" t="str">
        <f t="shared" si="9"/>
        <v/>
      </c>
      <c r="H22" s="78" t="str">
        <f t="shared" si="9"/>
        <v/>
      </c>
      <c r="I22" s="78" t="str">
        <f t="shared" si="9"/>
        <v/>
      </c>
      <c r="J22" s="78" t="str">
        <f t="shared" si="9"/>
        <v/>
      </c>
      <c r="K22" s="78" t="str">
        <f t="shared" si="9"/>
        <v/>
      </c>
      <c r="L22" s="78" t="str">
        <f t="shared" si="9"/>
        <v/>
      </c>
      <c r="M22" s="78" t="str">
        <f t="shared" si="9"/>
        <v/>
      </c>
      <c r="N22" s="78" t="str">
        <f t="shared" si="9"/>
        <v/>
      </c>
      <c r="O22" s="78" t="str">
        <f t="shared" si="9"/>
        <v/>
      </c>
      <c r="P22" s="78" t="str">
        <f t="shared" si="9"/>
        <v/>
      </c>
      <c r="Q22" s="78" t="str">
        <f t="shared" si="9"/>
        <v/>
      </c>
      <c r="R22" s="78" t="str">
        <f t="shared" si="9"/>
        <v/>
      </c>
      <c r="S22" s="78" t="str">
        <f t="shared" si="9"/>
        <v/>
      </c>
      <c r="T22" s="78" t="str">
        <f t="shared" si="9"/>
        <v/>
      </c>
      <c r="U22" s="78" t="str">
        <f t="shared" si="9"/>
        <v/>
      </c>
      <c r="V22" s="78" t="str">
        <f t="shared" si="9"/>
        <v/>
      </c>
      <c r="W22" s="78" t="str">
        <f t="shared" si="9"/>
        <v/>
      </c>
      <c r="X22" s="78" t="str">
        <f t="shared" si="9"/>
        <v/>
      </c>
      <c r="Y22" s="78" t="str">
        <f t="shared" si="9"/>
        <v/>
      </c>
    </row>
    <row r="23" spans="1:25" ht="16.5" thickBot="1">
      <c r="A23" s="74" t="s">
        <v>41</v>
      </c>
      <c r="B23" s="78">
        <f t="shared" ref="B23:Y23" si="10">IF(B21="","",SUM(B21:B22))</f>
        <v>25</v>
      </c>
      <c r="C23" s="78">
        <f t="shared" si="10"/>
        <v>25</v>
      </c>
      <c r="D23" s="78">
        <f t="shared" si="10"/>
        <v>8</v>
      </c>
      <c r="E23" s="78">
        <f t="shared" si="10"/>
        <v>30</v>
      </c>
      <c r="F23" s="78">
        <f t="shared" si="10"/>
        <v>14</v>
      </c>
      <c r="G23" s="78">
        <f t="shared" si="10"/>
        <v>10</v>
      </c>
      <c r="H23" s="78">
        <f t="shared" si="10"/>
        <v>25</v>
      </c>
      <c r="I23" s="78">
        <f t="shared" si="10"/>
        <v>22</v>
      </c>
      <c r="J23" s="78">
        <f t="shared" si="10"/>
        <v>7</v>
      </c>
      <c r="K23" s="78">
        <f t="shared" si="10"/>
        <v>29</v>
      </c>
      <c r="L23" s="78">
        <f t="shared" si="10"/>
        <v>16</v>
      </c>
      <c r="M23" s="78">
        <f t="shared" si="10"/>
        <v>13</v>
      </c>
      <c r="N23" s="78">
        <f t="shared" si="10"/>
        <v>11</v>
      </c>
      <c r="O23" s="78">
        <f t="shared" si="10"/>
        <v>36</v>
      </c>
      <c r="P23" s="78">
        <f t="shared" si="10"/>
        <v>2</v>
      </c>
      <c r="Q23" s="78">
        <f t="shared" si="10"/>
        <v>21</v>
      </c>
      <c r="R23" s="78">
        <f t="shared" si="10"/>
        <v>30</v>
      </c>
      <c r="S23" s="78">
        <f t="shared" si="10"/>
        <v>2</v>
      </c>
      <c r="T23" s="78">
        <f t="shared" si="10"/>
        <v>23</v>
      </c>
      <c r="U23" s="78">
        <f t="shared" si="10"/>
        <v>28</v>
      </c>
      <c r="V23" s="78">
        <f t="shared" si="10"/>
        <v>6</v>
      </c>
      <c r="W23" s="78">
        <f t="shared" si="10"/>
        <v>30</v>
      </c>
      <c r="X23" s="78">
        <f t="shared" si="10"/>
        <v>23</v>
      </c>
      <c r="Y23" s="78">
        <f t="shared" si="10"/>
        <v>8</v>
      </c>
    </row>
    <row r="24" spans="1:25" ht="16.5" thickBot="1">
      <c r="B24" s="78">
        <f>IF(B23="","",B23-C23)</f>
        <v>0</v>
      </c>
      <c r="C24" s="78">
        <f>IF(C23="","",B23/C23)</f>
        <v>1</v>
      </c>
      <c r="D24" s="78"/>
      <c r="E24" s="78">
        <f>IF(E23="","",E23-F23)</f>
        <v>16</v>
      </c>
      <c r="F24" s="78">
        <f>IF(F23="","",E23/F23)</f>
        <v>2.1428571428571428</v>
      </c>
      <c r="G24" s="78"/>
      <c r="H24" s="78">
        <f>IF(H23="","",H23-I23)</f>
        <v>3</v>
      </c>
      <c r="I24" s="78">
        <f>IF(I23="","",H23/I23)</f>
        <v>1.1363636363636365</v>
      </c>
      <c r="J24" s="78"/>
      <c r="K24" s="78">
        <f>IF(K23="","",K23-L23)</f>
        <v>13</v>
      </c>
      <c r="L24" s="78">
        <f>IF(L23="","",K23/L23)</f>
        <v>1.8125</v>
      </c>
      <c r="M24" s="78"/>
      <c r="N24" s="78">
        <f>IF(N23="","",N23-O23)</f>
        <v>-25</v>
      </c>
      <c r="O24" s="78">
        <f>IF(O23="","",N23/O23)</f>
        <v>0.30555555555555558</v>
      </c>
      <c r="P24" s="78"/>
      <c r="Q24" s="78">
        <f>IF(Q23="","",Q23-R23)</f>
        <v>-9</v>
      </c>
      <c r="R24" s="78">
        <f>IF(R23="","",Q23/R23)</f>
        <v>0.7</v>
      </c>
      <c r="S24" s="78"/>
      <c r="T24" s="78">
        <f>IF(T23="","",T23-U23)</f>
        <v>-5</v>
      </c>
      <c r="U24" s="78">
        <f>IF(U23="","",T23/U23)</f>
        <v>0.8214285714285714</v>
      </c>
      <c r="V24" s="78"/>
      <c r="W24" s="78">
        <f>IF(W23="","",W23-X23)</f>
        <v>7</v>
      </c>
      <c r="X24" s="78">
        <f>IF(X23="","",W23/X23)</f>
        <v>1.3043478260869565</v>
      </c>
      <c r="Y24" s="78"/>
    </row>
    <row r="25" spans="1:25" s="84" customFormat="1" ht="16.5" thickBot="1">
      <c r="B25" s="73" t="s">
        <v>10</v>
      </c>
      <c r="C25" s="75" t="s">
        <v>11</v>
      </c>
      <c r="D25" s="73" t="s">
        <v>12</v>
      </c>
      <c r="E25" s="73" t="s">
        <v>10</v>
      </c>
      <c r="F25" s="75" t="s">
        <v>11</v>
      </c>
      <c r="G25" s="73" t="s">
        <v>12</v>
      </c>
      <c r="H25" s="73" t="s">
        <v>10</v>
      </c>
      <c r="I25" s="75" t="s">
        <v>11</v>
      </c>
      <c r="J25" s="73" t="s">
        <v>12</v>
      </c>
      <c r="K25" s="73" t="s">
        <v>10</v>
      </c>
      <c r="L25" s="75" t="s">
        <v>11</v>
      </c>
      <c r="M25" s="73" t="s">
        <v>12</v>
      </c>
      <c r="N25" s="73" t="s">
        <v>10</v>
      </c>
      <c r="O25" s="75" t="s">
        <v>11</v>
      </c>
      <c r="P25" s="73" t="s">
        <v>12</v>
      </c>
      <c r="Q25" s="73" t="s">
        <v>10</v>
      </c>
      <c r="R25" s="75" t="s">
        <v>11</v>
      </c>
      <c r="S25" s="73" t="s">
        <v>12</v>
      </c>
      <c r="T25" s="73" t="s">
        <v>10</v>
      </c>
      <c r="U25" s="75" t="s">
        <v>11</v>
      </c>
      <c r="V25" s="73" t="s">
        <v>12</v>
      </c>
      <c r="W25" s="73" t="s">
        <v>10</v>
      </c>
      <c r="X25" s="75" t="s">
        <v>11</v>
      </c>
      <c r="Y25" s="73" t="s">
        <v>12</v>
      </c>
    </row>
  </sheetData>
  <mergeCells count="11">
    <mergeCell ref="A1:Y1"/>
    <mergeCell ref="A2:Y2"/>
    <mergeCell ref="A3:Y3"/>
    <mergeCell ref="N5:P5"/>
    <mergeCell ref="Q5:S5"/>
    <mergeCell ref="T5:V5"/>
    <mergeCell ref="W5:Y5"/>
    <mergeCell ref="B5:D5"/>
    <mergeCell ref="E5:G5"/>
    <mergeCell ref="H5:J5"/>
    <mergeCell ref="K5:M5"/>
  </mergeCells>
  <phoneticPr fontId="0" type="noConversion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97" workbookViewId="0">
      <selection activeCell="R32" sqref="R32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85" t="str">
        <f>+'planning T1'!A1:G1</f>
        <v>CHALLENGE NATIONAL DE TORBALL ANTHV/UNADEV 2015-2016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24.75" customHeight="1">
      <c r="A2" s="183" t="str">
        <f>+'planning T1'!A2:G2</f>
        <v>Niveau 1 Masculin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1.75" customHeight="1" thickBot="1">
      <c r="A3" s="186" t="str">
        <f>+'planning T1'!A3:G3</f>
        <v>Premier tour : CS AVH 31 TOULOUSE, 16/01/2016</v>
      </c>
      <c r="B3" s="186"/>
      <c r="C3" s="186"/>
      <c r="D3" s="186"/>
      <c r="E3" s="186"/>
      <c r="F3" s="186"/>
      <c r="G3" s="186"/>
      <c r="H3" s="186"/>
      <c r="I3" s="187"/>
      <c r="J3" s="187"/>
    </row>
    <row r="4" spans="1:10" s="86" customFormat="1" ht="15.95" customHeight="1">
      <c r="A4" s="107" t="str">
        <f>+'planning T1'!$C$7</f>
        <v>CAH Clermont-Ferrand</v>
      </c>
      <c r="B4" s="108">
        <f>IF(ISBLANK('planning T1'!D7),"",'planning T1'!D7)</f>
        <v>5</v>
      </c>
      <c r="C4" s="109" t="s">
        <v>19</v>
      </c>
      <c r="D4" s="109">
        <f>IF(ISBLANK('planning T1'!E7),"",'planning T1'!E7)</f>
        <v>5</v>
      </c>
      <c r="E4" s="110" t="str">
        <f>+'planning T1'!$F$7</f>
        <v>CS AVH Toulouse</v>
      </c>
      <c r="F4" s="111"/>
      <c r="G4" s="111"/>
      <c r="H4" s="112"/>
      <c r="I4" s="127"/>
      <c r="J4" s="128"/>
    </row>
    <row r="5" spans="1:10" s="86" customFormat="1" ht="15.95" customHeight="1">
      <c r="A5" s="99" t="str">
        <f>+'planning T1'!$C$8</f>
        <v>Lisieux H.</v>
      </c>
      <c r="B5" s="87">
        <f>IF(ISBLANK('planning T1'!D8),"",'planning T1'!D8)</f>
        <v>5</v>
      </c>
      <c r="C5" s="88" t="s">
        <v>19</v>
      </c>
      <c r="D5" s="88">
        <f>IF(ISBLANK('planning T1'!E8),"",'planning T1'!E8)</f>
        <v>0</v>
      </c>
      <c r="E5" s="91" t="str">
        <f>+'planning T1'!$F$8</f>
        <v>ASCND Marseille</v>
      </c>
      <c r="F5" s="100"/>
      <c r="G5" s="100"/>
      <c r="H5" s="101"/>
      <c r="I5" s="127"/>
      <c r="J5" s="128"/>
    </row>
    <row r="6" spans="1:10" s="86" customFormat="1" ht="15.95" customHeight="1">
      <c r="A6" s="99" t="str">
        <f>+'planning T1'!$C$9</f>
        <v>CS AVH Lyon</v>
      </c>
      <c r="B6" s="87">
        <f>IF(ISBLANK('planning T1'!D9),"",'planning T1'!D9)</f>
        <v>5</v>
      </c>
      <c r="C6" s="88" t="s">
        <v>19</v>
      </c>
      <c r="D6" s="88">
        <f>IF(ISBLANK('planning T1'!E9),"",'planning T1'!E9)</f>
        <v>2</v>
      </c>
      <c r="E6" s="91" t="str">
        <f>+'planning T1'!$F$9</f>
        <v>AVH Paris</v>
      </c>
      <c r="F6" s="100"/>
      <c r="G6" s="100"/>
      <c r="H6" s="101"/>
      <c r="I6" s="127"/>
      <c r="J6" s="128"/>
    </row>
    <row r="7" spans="1:10" s="86" customFormat="1" ht="15.95" customHeight="1">
      <c r="A7" s="99" t="str">
        <f>+'planning T1'!$C$10</f>
        <v>ASSHAV Poitiers</v>
      </c>
      <c r="B7" s="87">
        <f>IF(ISBLANK('planning T1'!D10),"",'planning T1'!D10)</f>
        <v>7</v>
      </c>
      <c r="C7" s="88" t="s">
        <v>19</v>
      </c>
      <c r="D7" s="88">
        <f>IF(ISBLANK('planning T1'!E10),"",'planning T1'!E10)</f>
        <v>1</v>
      </c>
      <c r="E7" s="91" t="str">
        <f>+'planning T1'!$F$10</f>
        <v>Copaa Paris</v>
      </c>
      <c r="F7" s="100"/>
      <c r="G7" s="100"/>
      <c r="H7" s="101"/>
      <c r="I7" s="127"/>
      <c r="J7" s="128"/>
    </row>
    <row r="8" spans="1:10" s="86" customFormat="1" ht="15.95" customHeight="1">
      <c r="A8" s="99" t="str">
        <f>$A$4</f>
        <v>CAH Clermont-Ferrand</v>
      </c>
      <c r="B8" s="87">
        <f>IF(ISBLANK('planning T1'!D11),"",'planning T1'!D11)</f>
        <v>2</v>
      </c>
      <c r="C8" s="88" t="s">
        <v>19</v>
      </c>
      <c r="D8" s="88">
        <f>IF(ISBLANK('planning T1'!E11),"",'planning T1'!E11)</f>
        <v>1</v>
      </c>
      <c r="E8" s="91" t="str">
        <f>+$A$5</f>
        <v>Lisieux H.</v>
      </c>
      <c r="F8" s="100"/>
      <c r="G8" s="100"/>
      <c r="H8" s="101"/>
      <c r="I8" s="127"/>
      <c r="J8" s="128"/>
    </row>
    <row r="9" spans="1:10" s="86" customFormat="1" ht="15.95" customHeight="1">
      <c r="A9" s="102" t="str">
        <f>+$A$6</f>
        <v>CS AVH Lyon</v>
      </c>
      <c r="B9" s="87">
        <f>IF(ISBLANK('planning T1'!D12),"",'planning T1'!D12)</f>
        <v>3</v>
      </c>
      <c r="C9" s="88" t="s">
        <v>19</v>
      </c>
      <c r="D9" s="88">
        <f>IF(ISBLANK('planning T1'!E12),"",'planning T1'!E12)</f>
        <v>3</v>
      </c>
      <c r="E9" s="91" t="str">
        <f>+$E$4</f>
        <v>CS AVH Toulouse</v>
      </c>
      <c r="F9" s="100"/>
      <c r="G9" s="100"/>
      <c r="H9" s="101"/>
      <c r="I9" s="127"/>
      <c r="J9" s="128"/>
    </row>
    <row r="10" spans="1:10" s="86" customFormat="1" ht="15.95" customHeight="1">
      <c r="A10" s="99" t="str">
        <f>+$A$7</f>
        <v>ASSHAV Poitiers</v>
      </c>
      <c r="B10" s="87">
        <f>IF(ISBLANK('planning T1'!D13),"",'planning T1'!D13)</f>
        <v>4</v>
      </c>
      <c r="C10" s="88" t="s">
        <v>19</v>
      </c>
      <c r="D10" s="88">
        <f>IF(ISBLANK('planning T1'!E13),"",'planning T1'!E13)</f>
        <v>3</v>
      </c>
      <c r="E10" s="91" t="str">
        <f>+$E$5</f>
        <v>ASCND Marseille</v>
      </c>
      <c r="F10" s="100"/>
      <c r="G10" s="100"/>
      <c r="H10" s="101"/>
      <c r="I10" s="127"/>
      <c r="J10" s="128"/>
    </row>
    <row r="11" spans="1:10" s="86" customFormat="1" ht="15.95" customHeight="1">
      <c r="A11" s="99" t="str">
        <f>+$E$7</f>
        <v>Copaa Paris</v>
      </c>
      <c r="B11" s="87">
        <f>IF(ISBLANK('planning T1'!D14),"",'planning T1'!D14)</f>
        <v>2</v>
      </c>
      <c r="C11" s="88" t="s">
        <v>19</v>
      </c>
      <c r="D11" s="88">
        <f>IF(ISBLANK('planning T1'!E14),"",'planning T1'!E14)</f>
        <v>3</v>
      </c>
      <c r="E11" s="91" t="str">
        <f>+$E$6</f>
        <v>AVH Paris</v>
      </c>
      <c r="F11" s="100"/>
      <c r="G11" s="100"/>
      <c r="H11" s="101"/>
      <c r="I11" s="127"/>
      <c r="J11" s="128"/>
    </row>
    <row r="12" spans="1:10" s="86" customFormat="1" ht="15.95" customHeight="1">
      <c r="A12" s="99" t="str">
        <f>+$A$5</f>
        <v>Lisieux H.</v>
      </c>
      <c r="B12" s="87">
        <f>IF(ISBLANK('planning T1'!D15),"",'planning T1'!D15)</f>
        <v>3</v>
      </c>
      <c r="C12" s="88" t="s">
        <v>19</v>
      </c>
      <c r="D12" s="88">
        <f>IF(ISBLANK('planning T1'!E15),"",'planning T1'!E15)</f>
        <v>2</v>
      </c>
      <c r="E12" s="95" t="str">
        <f>+$A$6</f>
        <v>CS AVH Lyon</v>
      </c>
      <c r="F12" s="100"/>
      <c r="G12" s="100"/>
      <c r="H12" s="101"/>
      <c r="I12" s="127"/>
      <c r="J12" s="128"/>
    </row>
    <row r="13" spans="1:10" s="86" customFormat="1" ht="15.95" customHeight="1">
      <c r="A13" s="99" t="str">
        <f>$A$4</f>
        <v>CAH Clermont-Ferrand</v>
      </c>
      <c r="B13" s="87">
        <f>IF(ISBLANK('planning T1'!D16),"",'planning T1'!D16)</f>
        <v>1</v>
      </c>
      <c r="C13" s="88" t="s">
        <v>19</v>
      </c>
      <c r="D13" s="88">
        <f>IF(ISBLANK('planning T1'!E16),"",'planning T1'!E16)</f>
        <v>1</v>
      </c>
      <c r="E13" s="91" t="str">
        <f>+$A$7</f>
        <v>ASSHAV Poitiers</v>
      </c>
      <c r="F13" s="100"/>
      <c r="G13" s="100"/>
      <c r="H13" s="101"/>
      <c r="I13" s="127"/>
      <c r="J13" s="128"/>
    </row>
    <row r="14" spans="1:10" s="86" customFormat="1" ht="15.95" customHeight="1">
      <c r="A14" s="99" t="str">
        <f>+$E$7</f>
        <v>Copaa Paris</v>
      </c>
      <c r="B14" s="87">
        <f>IF(ISBLANK('planning T1'!D17),"",'planning T1'!D17)</f>
        <v>0</v>
      </c>
      <c r="C14" s="88" t="s">
        <v>19</v>
      </c>
      <c r="D14" s="88">
        <f>IF(ISBLANK('planning T1'!E17),"",'planning T1'!E17)</f>
        <v>4</v>
      </c>
      <c r="E14" s="91" t="str">
        <f>+$E$4</f>
        <v>CS AVH Toulouse</v>
      </c>
      <c r="F14" s="100"/>
      <c r="G14" s="100"/>
      <c r="H14" s="101"/>
      <c r="I14" s="127"/>
      <c r="J14" s="128"/>
    </row>
    <row r="15" spans="1:10" s="86" customFormat="1" ht="15.95" customHeight="1">
      <c r="A15" s="99" t="str">
        <f>+$E$6</f>
        <v>AVH Paris</v>
      </c>
      <c r="B15" s="87">
        <f>IF(ISBLANK('planning T1'!D18),"",'planning T1'!D18)</f>
        <v>4</v>
      </c>
      <c r="C15" s="88" t="s">
        <v>19</v>
      </c>
      <c r="D15" s="88">
        <f>IF(ISBLANK('planning T1'!E18),"",'planning T1'!E18)</f>
        <v>6</v>
      </c>
      <c r="E15" s="91" t="str">
        <f>+$E$5</f>
        <v>ASCND Marseille</v>
      </c>
      <c r="F15" s="100"/>
      <c r="G15" s="100"/>
      <c r="H15" s="101"/>
      <c r="I15" s="127"/>
      <c r="J15" s="128"/>
    </row>
    <row r="16" spans="1:10" s="86" customFormat="1" ht="15.95" customHeight="1">
      <c r="A16" s="102" t="str">
        <f>+$A$6</f>
        <v>CS AVH Lyon</v>
      </c>
      <c r="B16" s="87">
        <f>IF(ISBLANK('planning T1'!D19),"",'planning T1'!D19)</f>
        <v>3</v>
      </c>
      <c r="C16" s="88" t="s">
        <v>19</v>
      </c>
      <c r="D16" s="88">
        <f>IF(ISBLANK('planning T1'!E19),"",'planning T1'!E19)</f>
        <v>4</v>
      </c>
      <c r="E16" s="91" t="str">
        <f>+$A$7</f>
        <v>ASSHAV Poitiers</v>
      </c>
      <c r="F16" s="100"/>
      <c r="G16" s="100"/>
      <c r="H16" s="101"/>
      <c r="I16" s="127"/>
      <c r="J16" s="128"/>
    </row>
    <row r="17" spans="1:10" s="86" customFormat="1" ht="15.95" customHeight="1">
      <c r="A17" s="99" t="str">
        <f>+$A$5</f>
        <v>Lisieux H.</v>
      </c>
      <c r="B17" s="87">
        <f>IF(ISBLANK('planning T1'!D20),"",'planning T1'!D20)</f>
        <v>10</v>
      </c>
      <c r="C17" s="88" t="s">
        <v>19</v>
      </c>
      <c r="D17" s="88">
        <f>IF(ISBLANK('planning T1'!E20),"",'planning T1'!E20)</f>
        <v>1</v>
      </c>
      <c r="E17" s="91" t="str">
        <f>+$E$7</f>
        <v>Copaa Paris</v>
      </c>
      <c r="F17" s="100"/>
      <c r="G17" s="100"/>
      <c r="H17" s="101"/>
      <c r="I17" s="127"/>
      <c r="J17" s="128"/>
    </row>
    <row r="18" spans="1:10" s="86" customFormat="1" ht="15.95" customHeight="1">
      <c r="A18" s="99" t="str">
        <f>$A$4</f>
        <v>CAH Clermont-Ferrand</v>
      </c>
      <c r="B18" s="87">
        <f>IF(ISBLANK('planning T1'!D21),"",'planning T1'!D21)</f>
        <v>4</v>
      </c>
      <c r="C18" s="88" t="s">
        <v>19</v>
      </c>
      <c r="D18" s="88">
        <f>IF(ISBLANK('planning T1'!E21),"",'planning T1'!E21)</f>
        <v>3</v>
      </c>
      <c r="E18" s="91" t="str">
        <f>+$E$6</f>
        <v>AVH Paris</v>
      </c>
      <c r="F18" s="100"/>
      <c r="G18" s="100"/>
      <c r="H18" s="101"/>
      <c r="I18" s="127"/>
      <c r="J18" s="128"/>
    </row>
    <row r="19" spans="1:10" s="86" customFormat="1" ht="15.95" customHeight="1">
      <c r="A19" s="99" t="str">
        <f>+$E$5</f>
        <v>ASCND Marseille</v>
      </c>
      <c r="B19" s="87">
        <f>IF(ISBLANK('planning T1'!D22),"",'planning T1'!D22)</f>
        <v>3</v>
      </c>
      <c r="C19" s="88" t="s">
        <v>19</v>
      </c>
      <c r="D19" s="88">
        <f>IF(ISBLANK('planning T1'!E22),"",'planning T1'!E22)</f>
        <v>9</v>
      </c>
      <c r="E19" s="91" t="str">
        <f>+$E$4</f>
        <v>CS AVH Toulouse</v>
      </c>
      <c r="F19" s="100"/>
      <c r="G19" s="100"/>
      <c r="H19" s="101"/>
      <c r="I19" s="127"/>
      <c r="J19" s="128"/>
    </row>
    <row r="20" spans="1:10" s="86" customFormat="1" ht="15.95" customHeight="1">
      <c r="A20" s="99" t="str">
        <f>+$A$7</f>
        <v>ASSHAV Poitiers</v>
      </c>
      <c r="B20" s="87">
        <f>IF(ISBLANK('planning T1'!D23),"",'planning T1'!D23)</f>
        <v>6</v>
      </c>
      <c r="C20" s="88" t="s">
        <v>19</v>
      </c>
      <c r="D20" s="88">
        <f>IF(ISBLANK('planning T1'!E23),"",'planning T1'!E23)</f>
        <v>4</v>
      </c>
      <c r="E20" s="91" t="str">
        <f>+$A$5</f>
        <v>Lisieux H.</v>
      </c>
      <c r="F20" s="100"/>
      <c r="G20" s="100"/>
      <c r="H20" s="101"/>
      <c r="I20" s="127"/>
      <c r="J20" s="128"/>
    </row>
    <row r="21" spans="1:10" s="86" customFormat="1" ht="15.95" customHeight="1">
      <c r="A21" s="102" t="str">
        <f>+$A$6</f>
        <v>CS AVH Lyon</v>
      </c>
      <c r="B21" s="87">
        <f>IF(ISBLANK('planning T1'!D24),"",'planning T1'!D24)</f>
        <v>7</v>
      </c>
      <c r="C21" s="88" t="s">
        <v>19</v>
      </c>
      <c r="D21" s="88">
        <f>IF(ISBLANK('planning T1'!E24),"",'planning T1'!E24)</f>
        <v>6</v>
      </c>
      <c r="E21" s="91" t="str">
        <f>$A$4</f>
        <v>CAH Clermont-Ferrand</v>
      </c>
      <c r="F21" s="100"/>
      <c r="G21" s="100"/>
      <c r="H21" s="101"/>
      <c r="I21" s="127"/>
      <c r="J21" s="128"/>
    </row>
    <row r="22" spans="1:10" s="86" customFormat="1" ht="15.95" customHeight="1">
      <c r="A22" s="99" t="str">
        <f>+$E$5</f>
        <v>ASCND Marseille</v>
      </c>
      <c r="B22" s="87">
        <f>IF(ISBLANK('planning T1'!D25),"",'planning T1'!D25)</f>
        <v>2</v>
      </c>
      <c r="C22" s="88" t="s">
        <v>19</v>
      </c>
      <c r="D22" s="88">
        <f>IF(ISBLANK('planning T1'!E25),"",'planning T1'!E25)</f>
        <v>4</v>
      </c>
      <c r="E22" s="91" t="str">
        <f>+$E$7</f>
        <v>Copaa Paris</v>
      </c>
      <c r="F22" s="100"/>
      <c r="G22" s="100"/>
      <c r="H22" s="101"/>
      <c r="I22" s="127"/>
      <c r="J22" s="128"/>
    </row>
    <row r="23" spans="1:10" s="86" customFormat="1" ht="15.95" customHeight="1">
      <c r="A23" s="99" t="str">
        <f>+$E$6</f>
        <v>AVH Paris</v>
      </c>
      <c r="B23" s="87">
        <f>IF(ISBLANK('planning T1'!D26),"",'planning T1'!D26)</f>
        <v>1</v>
      </c>
      <c r="C23" s="88" t="s">
        <v>19</v>
      </c>
      <c r="D23" s="88">
        <f>IF(ISBLANK('planning T1'!E26),"",'planning T1'!E26)</f>
        <v>3</v>
      </c>
      <c r="E23" s="91" t="str">
        <f>+$A$5</f>
        <v>Lisieux H.</v>
      </c>
      <c r="F23" s="100"/>
      <c r="G23" s="100"/>
      <c r="H23" s="101"/>
      <c r="I23" s="127"/>
      <c r="J23" s="128"/>
    </row>
    <row r="24" spans="1:10" s="86" customFormat="1" ht="15.95" customHeight="1">
      <c r="A24" s="99" t="str">
        <f>+$E$4</f>
        <v>CS AVH Toulouse</v>
      </c>
      <c r="B24" s="87">
        <f>IF(ISBLANK('planning T1'!D27),"",'planning T1'!D27)</f>
        <v>1</v>
      </c>
      <c r="C24" s="88" t="s">
        <v>19</v>
      </c>
      <c r="D24" s="88">
        <f>IF(ISBLANK('planning T1'!E27),"",'planning T1'!E27)</f>
        <v>3</v>
      </c>
      <c r="E24" s="91" t="str">
        <f>+$A$7</f>
        <v>ASSHAV Poitiers</v>
      </c>
      <c r="F24" s="100"/>
      <c r="G24" s="100"/>
      <c r="H24" s="101"/>
      <c r="I24" s="127"/>
      <c r="J24" s="128"/>
    </row>
    <row r="25" spans="1:10" s="86" customFormat="1" ht="15.95" customHeight="1">
      <c r="A25" s="99" t="str">
        <f>+$E$7</f>
        <v>Copaa Paris</v>
      </c>
      <c r="B25" s="87">
        <f>IF(ISBLANK('planning T1'!D28),"",'planning T1'!D28)</f>
        <v>1</v>
      </c>
      <c r="C25" s="88" t="s">
        <v>19</v>
      </c>
      <c r="D25" s="88">
        <f>IF(ISBLANK('planning T1'!E28),"",'planning T1'!E28)</f>
        <v>6</v>
      </c>
      <c r="E25" s="91" t="str">
        <f>$A$4</f>
        <v>CAH Clermont-Ferrand</v>
      </c>
      <c r="F25" s="100"/>
      <c r="G25" s="100"/>
      <c r="H25" s="101"/>
      <c r="I25" s="127"/>
      <c r="J25" s="128"/>
    </row>
    <row r="26" spans="1:10" s="86" customFormat="1" ht="15.95" customHeight="1">
      <c r="A26" s="99" t="str">
        <f>+$E$5</f>
        <v>ASCND Marseille</v>
      </c>
      <c r="B26" s="87">
        <f>IF(ISBLANK('planning T1'!D29),"",'planning T1'!D29)</f>
        <v>2</v>
      </c>
      <c r="C26" s="88" t="s">
        <v>19</v>
      </c>
      <c r="D26" s="88">
        <f>IF(ISBLANK('planning T1'!E29),"",'planning T1'!E29)</f>
        <v>1</v>
      </c>
      <c r="E26" s="95" t="str">
        <f>+$A$6</f>
        <v>CS AVH Lyon</v>
      </c>
      <c r="F26" s="100"/>
      <c r="G26" s="100"/>
      <c r="H26" s="101"/>
      <c r="I26" s="127"/>
      <c r="J26" s="128"/>
    </row>
    <row r="27" spans="1:10" s="86" customFormat="1" ht="15.95" customHeight="1">
      <c r="A27" s="99" t="str">
        <f>+$E$4</f>
        <v>CS AVH Toulouse</v>
      </c>
      <c r="B27" s="87">
        <f>IF(ISBLANK('planning T1'!D30),"",'planning T1'!D30)</f>
        <v>2</v>
      </c>
      <c r="C27" s="88" t="s">
        <v>19</v>
      </c>
      <c r="D27" s="88">
        <f>IF(ISBLANK('planning T1'!E30),"",'planning T1'!E30)</f>
        <v>4</v>
      </c>
      <c r="E27" s="91" t="str">
        <f>+$A$5</f>
        <v>Lisieux H.</v>
      </c>
      <c r="F27" s="100"/>
      <c r="G27" s="100"/>
      <c r="H27" s="101"/>
      <c r="I27" s="127"/>
      <c r="J27" s="128"/>
    </row>
    <row r="28" spans="1:10" s="86" customFormat="1" ht="15.95" customHeight="1">
      <c r="A28" s="99" t="str">
        <f>+$E$6</f>
        <v>AVH Paris</v>
      </c>
      <c r="B28" s="87">
        <f>IF(ISBLANK('planning T1'!D31),"",'planning T1'!D31)</f>
        <v>3</v>
      </c>
      <c r="C28" s="88" t="s">
        <v>19</v>
      </c>
      <c r="D28" s="88">
        <f>IF(ISBLANK('planning T1'!E31),"",'planning T1'!E31)</f>
        <v>4</v>
      </c>
      <c r="E28" s="91" t="str">
        <f>+$A$7</f>
        <v>ASSHAV Poitiers</v>
      </c>
      <c r="F28" s="100"/>
      <c r="G28" s="100"/>
      <c r="H28" s="101"/>
      <c r="I28" s="127"/>
      <c r="J28" s="128"/>
    </row>
    <row r="29" spans="1:10" s="86" customFormat="1" ht="15.95" customHeight="1">
      <c r="A29" s="99" t="str">
        <f>+$E$7</f>
        <v>Copaa Paris</v>
      </c>
      <c r="B29" s="87">
        <f>IF(ISBLANK('planning T1'!D32),"",'planning T1'!D32)</f>
        <v>2</v>
      </c>
      <c r="C29" s="88" t="s">
        <v>19</v>
      </c>
      <c r="D29" s="88">
        <f>IF(ISBLANK('planning T1'!E32),"",'planning T1'!E32)</f>
        <v>4</v>
      </c>
      <c r="E29" s="95" t="str">
        <f>+$A$6</f>
        <v>CS AVH Lyon</v>
      </c>
      <c r="F29" s="100"/>
      <c r="G29" s="100"/>
      <c r="H29" s="101"/>
      <c r="I29" s="127"/>
      <c r="J29" s="128"/>
    </row>
    <row r="30" spans="1:10" s="86" customFormat="1" ht="15.95" customHeight="1">
      <c r="A30" s="99" t="str">
        <f>+$E$5</f>
        <v>ASCND Marseille</v>
      </c>
      <c r="B30" s="87">
        <f>IF(ISBLANK('planning T1'!D33),"",'planning T1'!D33)</f>
        <v>7</v>
      </c>
      <c r="C30" s="88" t="s">
        <v>19</v>
      </c>
      <c r="D30" s="88">
        <f>IF(ISBLANK('planning T1'!E33),"",'planning T1'!E33)</f>
        <v>1</v>
      </c>
      <c r="E30" s="91" t="str">
        <f>$A$4</f>
        <v>CAH Clermont-Ferrand</v>
      </c>
      <c r="F30" s="100"/>
      <c r="G30" s="100"/>
      <c r="H30" s="101"/>
      <c r="I30" s="127"/>
      <c r="J30" s="128"/>
    </row>
    <row r="31" spans="1:10" s="86" customFormat="1" ht="15.95" customHeight="1" thickBot="1">
      <c r="A31" s="103" t="str">
        <f>+$E$4</f>
        <v>CS AVH Toulouse</v>
      </c>
      <c r="B31" s="89">
        <f>IF(ISBLANK('planning T1'!D34),"",'planning T1'!D34)</f>
        <v>6</v>
      </c>
      <c r="C31" s="90" t="s">
        <v>19</v>
      </c>
      <c r="D31" s="90">
        <f>IF(ISBLANK('planning T1'!E34),"",'planning T1'!E34)</f>
        <v>5</v>
      </c>
      <c r="E31" s="104" t="str">
        <f>+$E$6</f>
        <v>AVH Paris</v>
      </c>
      <c r="F31" s="105"/>
      <c r="G31" s="105"/>
      <c r="H31" s="106"/>
      <c r="I31" s="127"/>
      <c r="J31" s="128"/>
    </row>
    <row r="32" spans="1:10" s="125" customFormat="1" ht="50.1" customHeight="1" thickBot="1">
      <c r="A32" s="188" t="s">
        <v>25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33" spans="1:10" ht="30" customHeight="1" thickBot="1">
      <c r="A33" s="119" t="s">
        <v>26</v>
      </c>
      <c r="B33" s="120" t="s">
        <v>27</v>
      </c>
      <c r="C33" s="121" t="s">
        <v>28</v>
      </c>
      <c r="D33" s="121" t="s">
        <v>13</v>
      </c>
      <c r="E33" s="121" t="s">
        <v>14</v>
      </c>
      <c r="F33" s="121" t="s">
        <v>15</v>
      </c>
      <c r="G33" s="121" t="s">
        <v>42</v>
      </c>
      <c r="H33" s="121" t="s">
        <v>43</v>
      </c>
      <c r="I33" s="121" t="s">
        <v>44</v>
      </c>
      <c r="J33" s="122" t="s">
        <v>45</v>
      </c>
    </row>
    <row r="34" spans="1:10" s="86" customFormat="1" ht="15.95" customHeight="1">
      <c r="A34" s="150" t="str">
        <f>+$E$6</f>
        <v>AVH Paris</v>
      </c>
      <c r="B34" s="141">
        <f t="shared" ref="B34:B41" si="0">SUM(D34*2,E34)</f>
        <v>2</v>
      </c>
      <c r="C34" s="130">
        <f t="shared" ref="C34:C41" si="1">SUM(D34:F34)</f>
        <v>7</v>
      </c>
      <c r="D34" s="130">
        <f>grille8fixe!$D$39</f>
        <v>1</v>
      </c>
      <c r="E34" s="130">
        <f>grille8fixe!$E$39</f>
        <v>0</v>
      </c>
      <c r="F34" s="130">
        <f>grille8fixe!$F$39</f>
        <v>6</v>
      </c>
      <c r="G34" s="132">
        <f>grille8fixe!$G$39</f>
        <v>21</v>
      </c>
      <c r="H34" s="132">
        <f>grille8fixe!$H$39</f>
        <v>30</v>
      </c>
      <c r="I34" s="132">
        <f t="shared" ref="I34:I41" si="2">G34-H34</f>
        <v>-9</v>
      </c>
      <c r="J34" s="133">
        <f t="shared" ref="J34:J41" si="3">G34/H34</f>
        <v>0.7</v>
      </c>
    </row>
    <row r="35" spans="1:10" s="86" customFormat="1" ht="15.95" customHeight="1">
      <c r="A35" s="99" t="str">
        <f>+$E$7</f>
        <v>Copaa Paris</v>
      </c>
      <c r="B35" s="142">
        <f t="shared" si="0"/>
        <v>2</v>
      </c>
      <c r="C35" s="134">
        <f t="shared" si="1"/>
        <v>7</v>
      </c>
      <c r="D35" s="134">
        <f>grille8fixe!$D$38</f>
        <v>1</v>
      </c>
      <c r="E35" s="134">
        <f>grille8fixe!$E$38</f>
        <v>0</v>
      </c>
      <c r="F35" s="134">
        <f>grille8fixe!$F$38</f>
        <v>6</v>
      </c>
      <c r="G35" s="135">
        <f>grille8fixe!$G$38</f>
        <v>11</v>
      </c>
      <c r="H35" s="135">
        <f>grille8fixe!$H$38</f>
        <v>36</v>
      </c>
      <c r="I35" s="135">
        <f t="shared" si="2"/>
        <v>-25</v>
      </c>
      <c r="J35" s="136">
        <f t="shared" si="3"/>
        <v>0.30555555555555558</v>
      </c>
    </row>
    <row r="36" spans="1:10" s="86" customFormat="1" ht="15.95" customHeight="1">
      <c r="A36" s="99" t="str">
        <f>+$E$5</f>
        <v>ASCND Marseille</v>
      </c>
      <c r="B36" s="142">
        <f t="shared" si="0"/>
        <v>6</v>
      </c>
      <c r="C36" s="134">
        <f t="shared" si="1"/>
        <v>7</v>
      </c>
      <c r="D36" s="134">
        <f>grille8fixe!$D$40</f>
        <v>3</v>
      </c>
      <c r="E36" s="134">
        <f>grille8fixe!$E$40</f>
        <v>0</v>
      </c>
      <c r="F36" s="134">
        <f>grille8fixe!$F$40</f>
        <v>4</v>
      </c>
      <c r="G36" s="135">
        <f>grille8fixe!$G$40</f>
        <v>23</v>
      </c>
      <c r="H36" s="135">
        <f>grille8fixe!$H$40</f>
        <v>28</v>
      </c>
      <c r="I36" s="135">
        <f t="shared" si="2"/>
        <v>-5</v>
      </c>
      <c r="J36" s="136">
        <f t="shared" si="3"/>
        <v>0.8214285714285714</v>
      </c>
    </row>
    <row r="37" spans="1:10" s="86" customFormat="1" ht="15.95" customHeight="1">
      <c r="A37" s="102" t="str">
        <f>+$A$6</f>
        <v>CS AVH Lyon</v>
      </c>
      <c r="B37" s="142">
        <f t="shared" si="0"/>
        <v>7</v>
      </c>
      <c r="C37" s="134">
        <f t="shared" si="1"/>
        <v>7</v>
      </c>
      <c r="D37" s="134">
        <f>grille8fixe!$D$36</f>
        <v>3</v>
      </c>
      <c r="E37" s="134">
        <f>grille8fixe!$E$36</f>
        <v>1</v>
      </c>
      <c r="F37" s="134">
        <f>grille8fixe!$F$36</f>
        <v>3</v>
      </c>
      <c r="G37" s="135">
        <f>grille8fixe!$G$36</f>
        <v>25</v>
      </c>
      <c r="H37" s="135">
        <f>grille8fixe!$H$36</f>
        <v>22</v>
      </c>
      <c r="I37" s="135">
        <f t="shared" si="2"/>
        <v>3</v>
      </c>
      <c r="J37" s="136">
        <f t="shared" si="3"/>
        <v>1.1363636363636365</v>
      </c>
    </row>
    <row r="38" spans="1:10" s="86" customFormat="1" ht="15.95" customHeight="1">
      <c r="A38" s="163" t="str">
        <f>+$A$4</f>
        <v>CAH Clermont-Ferrand</v>
      </c>
      <c r="B38" s="142">
        <f t="shared" si="0"/>
        <v>8</v>
      </c>
      <c r="C38" s="134">
        <f t="shared" si="1"/>
        <v>7</v>
      </c>
      <c r="D38" s="134">
        <f>grille8fixe!$D$34</f>
        <v>3</v>
      </c>
      <c r="E38" s="160">
        <f>grille8fixe!$E$34</f>
        <v>2</v>
      </c>
      <c r="F38" s="134">
        <f>grille8fixe!$F$34</f>
        <v>2</v>
      </c>
      <c r="G38" s="135">
        <f>grille8fixe!$G$34</f>
        <v>25</v>
      </c>
      <c r="H38" s="135">
        <f>grille8fixe!$H$34</f>
        <v>25</v>
      </c>
      <c r="I38" s="135">
        <f t="shared" si="2"/>
        <v>0</v>
      </c>
      <c r="J38" s="136">
        <f t="shared" si="3"/>
        <v>1</v>
      </c>
    </row>
    <row r="39" spans="1:10" s="86" customFormat="1" ht="15.95" customHeight="1">
      <c r="A39" s="99" t="str">
        <f>+$E$4</f>
        <v>CS AVH Toulouse</v>
      </c>
      <c r="B39" s="142">
        <f t="shared" si="0"/>
        <v>8</v>
      </c>
      <c r="C39" s="134">
        <f t="shared" si="1"/>
        <v>7</v>
      </c>
      <c r="D39" s="134">
        <f>grille8fixe!$D$41</f>
        <v>3</v>
      </c>
      <c r="E39" s="134">
        <f>grille8fixe!$E$41</f>
        <v>2</v>
      </c>
      <c r="F39" s="134">
        <f>grille8fixe!$F$41</f>
        <v>2</v>
      </c>
      <c r="G39" s="135">
        <f>grille8fixe!$G$41</f>
        <v>30</v>
      </c>
      <c r="H39" s="135">
        <f>grille8fixe!$H$41</f>
        <v>23</v>
      </c>
      <c r="I39" s="135">
        <f t="shared" si="2"/>
        <v>7</v>
      </c>
      <c r="J39" s="136">
        <f t="shared" si="3"/>
        <v>1.3043478260869565</v>
      </c>
    </row>
    <row r="40" spans="1:10" s="86" customFormat="1" ht="15.95" customHeight="1">
      <c r="A40" s="163" t="str">
        <f>+$A$5</f>
        <v>Lisieux H.</v>
      </c>
      <c r="B40" s="142">
        <f t="shared" si="0"/>
        <v>10</v>
      </c>
      <c r="C40" s="134">
        <f t="shared" si="1"/>
        <v>7</v>
      </c>
      <c r="D40" s="134">
        <f>grille8fixe!$D$35</f>
        <v>5</v>
      </c>
      <c r="E40" s="134">
        <f>grille8fixe!$E$35</f>
        <v>0</v>
      </c>
      <c r="F40" s="134">
        <f>grille8fixe!$F$35</f>
        <v>2</v>
      </c>
      <c r="G40" s="135">
        <f>grille8fixe!$G$35</f>
        <v>30</v>
      </c>
      <c r="H40" s="135">
        <f>grille8fixe!$H$35</f>
        <v>14</v>
      </c>
      <c r="I40" s="135">
        <f t="shared" si="2"/>
        <v>16</v>
      </c>
      <c r="J40" s="136">
        <f t="shared" si="3"/>
        <v>2.1428571428571428</v>
      </c>
    </row>
    <row r="41" spans="1:10" s="86" customFormat="1" ht="15.95" customHeight="1" thickBot="1">
      <c r="A41" s="151" t="str">
        <f>+$A$7</f>
        <v>ASSHAV Poitiers</v>
      </c>
      <c r="B41" s="143">
        <f t="shared" si="0"/>
        <v>13</v>
      </c>
      <c r="C41" s="137">
        <f t="shared" si="1"/>
        <v>7</v>
      </c>
      <c r="D41" s="137">
        <f>grille8fixe!$D$37</f>
        <v>6</v>
      </c>
      <c r="E41" s="137">
        <f>grille8fixe!$E$37</f>
        <v>1</v>
      </c>
      <c r="F41" s="137">
        <f>grille8fixe!$F$37</f>
        <v>0</v>
      </c>
      <c r="G41" s="138">
        <f>grille8fixe!$G$37</f>
        <v>29</v>
      </c>
      <c r="H41" s="138">
        <f>grille8fixe!$H$37</f>
        <v>16</v>
      </c>
      <c r="I41" s="138">
        <f t="shared" si="2"/>
        <v>13</v>
      </c>
      <c r="J41" s="139">
        <f t="shared" si="3"/>
        <v>1.8125</v>
      </c>
    </row>
    <row r="42" spans="1:10" s="86" customFormat="1" ht="15" customHeight="1" thickBot="1">
      <c r="A42" s="129" t="s">
        <v>33</v>
      </c>
      <c r="B42" s="144">
        <f t="shared" ref="B42:I42" si="4">SUM(B34:B41)</f>
        <v>56</v>
      </c>
      <c r="C42" s="140">
        <f t="shared" si="4"/>
        <v>56</v>
      </c>
      <c r="D42" s="140">
        <f t="shared" si="4"/>
        <v>25</v>
      </c>
      <c r="E42" s="140">
        <f t="shared" si="4"/>
        <v>6</v>
      </c>
      <c r="F42" s="140">
        <f t="shared" si="4"/>
        <v>25</v>
      </c>
      <c r="G42" s="140">
        <f t="shared" si="4"/>
        <v>194</v>
      </c>
      <c r="H42" s="140">
        <f t="shared" si="4"/>
        <v>194</v>
      </c>
      <c r="I42" s="140">
        <f t="shared" si="4"/>
        <v>0</v>
      </c>
      <c r="J42" s="140"/>
    </row>
    <row r="43" spans="1:10" s="86" customFormat="1" ht="43.5" customHeight="1">
      <c r="A43" s="184" t="str">
        <f>'planning T1'!A1:G1</f>
        <v>CHALLENGE NATIONAL DE TORBALL ANTHV/UNADEV 2015-2016</v>
      </c>
      <c r="B43" s="184"/>
      <c r="C43" s="184"/>
      <c r="D43" s="184"/>
      <c r="E43" s="184"/>
      <c r="F43" s="184"/>
      <c r="G43" s="184"/>
      <c r="H43" s="184"/>
      <c r="I43" s="184"/>
      <c r="J43" s="184"/>
    </row>
    <row r="44" spans="1:10" s="86" customFormat="1" ht="17.45" customHeight="1">
      <c r="A44" s="183" t="str">
        <f>'planning T2'!A2:G2</f>
        <v>Niveau 1 Masculin</v>
      </c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s="86" customFormat="1" ht="17.45" customHeight="1" thickBot="1">
      <c r="A45" s="183" t="str">
        <f>'planning T2'!A3:G3</f>
        <v>Second tour : LISIEUX HANDISPORT, 21/05/2016</v>
      </c>
      <c r="B45" s="183"/>
      <c r="C45" s="183"/>
      <c r="D45" s="183"/>
      <c r="E45" s="183"/>
      <c r="F45" s="183"/>
      <c r="G45" s="183"/>
      <c r="H45" s="183"/>
      <c r="I45" s="183"/>
      <c r="J45" s="183"/>
    </row>
    <row r="46" spans="1:10" s="86" customFormat="1" ht="15.95" customHeight="1">
      <c r="A46" s="93" t="str">
        <f>+$A$5</f>
        <v>Lisieux H.</v>
      </c>
      <c r="B46" s="113" t="str">
        <f>IF(ISBLANK('planning T2'!D7),"",'planning T2'!D7)</f>
        <v/>
      </c>
      <c r="C46" s="85" t="s">
        <v>19</v>
      </c>
      <c r="D46" s="114" t="str">
        <f>IF(ISBLANK('planning T2'!E7),"",'planning T2'!E7)</f>
        <v/>
      </c>
      <c r="E46" s="94" t="str">
        <f>+$A$7</f>
        <v>ASSHAV Poitiers</v>
      </c>
      <c r="F46" s="94"/>
      <c r="G46" s="94"/>
      <c r="H46" s="94"/>
      <c r="I46" s="145"/>
    </row>
    <row r="47" spans="1:10" s="86" customFormat="1" ht="15.95" customHeight="1">
      <c r="A47" s="95" t="str">
        <f>+$A$6</f>
        <v>CS AVH Lyon</v>
      </c>
      <c r="B47" s="115" t="str">
        <f>IF(ISBLANK('planning T2'!D8),"",'planning T2'!D8)</f>
        <v/>
      </c>
      <c r="C47" s="88" t="s">
        <v>19</v>
      </c>
      <c r="D47" s="116" t="str">
        <f>IF(ISBLANK('planning T2'!E8),"",'planning T2'!E8)</f>
        <v/>
      </c>
      <c r="E47" s="96" t="str">
        <f>+$E$7</f>
        <v>Copaa Paris</v>
      </c>
      <c r="F47" s="96"/>
      <c r="G47" s="96"/>
      <c r="H47" s="96"/>
      <c r="I47" s="145"/>
    </row>
    <row r="48" spans="1:10" s="86" customFormat="1" ht="15.95" customHeight="1">
      <c r="A48" s="91" t="str">
        <f>+$A$4</f>
        <v>CAH Clermont-Ferrand</v>
      </c>
      <c r="B48" s="115" t="str">
        <f>IF(ISBLANK('planning T2'!D9),"",'planning T2'!D9)</f>
        <v/>
      </c>
      <c r="C48" s="88" t="s">
        <v>19</v>
      </c>
      <c r="D48" s="116" t="str">
        <f>IF(ISBLANK('planning T2'!E9),"",'planning T2'!E9)</f>
        <v/>
      </c>
      <c r="E48" s="96" t="str">
        <f>+$E$5</f>
        <v>ASCND Marseille</v>
      </c>
      <c r="F48" s="96"/>
      <c r="G48" s="96"/>
      <c r="H48" s="96"/>
      <c r="I48" s="145"/>
    </row>
    <row r="49" spans="1:9" s="86" customFormat="1" ht="15.95" customHeight="1">
      <c r="A49" s="91" t="str">
        <f>+$A$5</f>
        <v>Lisieux H.</v>
      </c>
      <c r="B49" s="115" t="str">
        <f>IF(ISBLANK('planning T2'!D10),"",'planning T2'!D10)</f>
        <v/>
      </c>
      <c r="C49" s="88" t="s">
        <v>19</v>
      </c>
      <c r="D49" s="116" t="str">
        <f>IF(ISBLANK('planning T2'!E10),"",'planning T2'!E10)</f>
        <v/>
      </c>
      <c r="E49" s="96" t="str">
        <f>+$E$4</f>
        <v>CS AVH Toulouse</v>
      </c>
      <c r="F49" s="96"/>
      <c r="G49" s="96"/>
      <c r="H49" s="96"/>
      <c r="I49" s="145"/>
    </row>
    <row r="50" spans="1:9" s="86" customFormat="1" ht="15.95" customHeight="1">
      <c r="A50" s="91" t="str">
        <f>+$A$7</f>
        <v>ASSHAV Poitiers</v>
      </c>
      <c r="B50" s="115" t="str">
        <f>IF(ISBLANK('planning T2'!D11),"",'planning T2'!D11)</f>
        <v/>
      </c>
      <c r="C50" s="88" t="s">
        <v>19</v>
      </c>
      <c r="D50" s="116" t="str">
        <f>IF(ISBLANK('planning T2'!E11),"",'planning T2'!E11)</f>
        <v/>
      </c>
      <c r="E50" s="96" t="str">
        <f>+$E$6</f>
        <v>AVH Paris</v>
      </c>
      <c r="F50" s="96"/>
      <c r="G50" s="96"/>
      <c r="H50" s="96"/>
      <c r="I50" s="145"/>
    </row>
    <row r="51" spans="1:9" s="86" customFormat="1" ht="15.95" customHeight="1">
      <c r="A51" s="95" t="str">
        <f>+$A$6</f>
        <v>CS AVH Lyon</v>
      </c>
      <c r="B51" s="115" t="str">
        <f>IF(ISBLANK('planning T2'!D12),"",'planning T2'!D12)</f>
        <v/>
      </c>
      <c r="C51" s="88" t="s">
        <v>19</v>
      </c>
      <c r="D51" s="116" t="str">
        <f>IF(ISBLANK('planning T2'!E12),"",'planning T2'!E12)</f>
        <v/>
      </c>
      <c r="E51" s="96" t="str">
        <f>+$E$5</f>
        <v>ASCND Marseille</v>
      </c>
      <c r="F51" s="96"/>
      <c r="G51" s="96"/>
      <c r="H51" s="96"/>
      <c r="I51" s="145"/>
    </row>
    <row r="52" spans="1:9" s="86" customFormat="1" ht="15.95" customHeight="1">
      <c r="A52" s="91" t="str">
        <f>+$A$4</f>
        <v>CAH Clermont-Ferrand</v>
      </c>
      <c r="B52" s="115" t="str">
        <f>IF(ISBLANK('planning T2'!D13),"",'planning T2'!D13)</f>
        <v/>
      </c>
      <c r="C52" s="88" t="s">
        <v>19</v>
      </c>
      <c r="D52" s="116" t="str">
        <f>IF(ISBLANK('planning T2'!E13),"",'planning T2'!E13)</f>
        <v/>
      </c>
      <c r="E52" s="96" t="str">
        <f>+$E$7</f>
        <v>Copaa Paris</v>
      </c>
      <c r="F52" s="96"/>
      <c r="G52" s="96"/>
      <c r="H52" s="96"/>
      <c r="I52" s="145"/>
    </row>
    <row r="53" spans="1:9" s="86" customFormat="1" ht="15.95" customHeight="1">
      <c r="A53" s="91" t="str">
        <f>+$A$7</f>
        <v>ASSHAV Poitiers</v>
      </c>
      <c r="B53" s="115" t="str">
        <f>IF(ISBLANK('planning T2'!D14),"",'planning T2'!D14)</f>
        <v/>
      </c>
      <c r="C53" s="88" t="s">
        <v>19</v>
      </c>
      <c r="D53" s="116" t="str">
        <f>IF(ISBLANK('planning T2'!E14),"",'planning T2'!E14)</f>
        <v/>
      </c>
      <c r="E53" s="96" t="str">
        <f>+$E$4</f>
        <v>CS AVH Toulouse</v>
      </c>
      <c r="F53" s="96"/>
      <c r="G53" s="96"/>
      <c r="H53" s="96"/>
      <c r="I53" s="145"/>
    </row>
    <row r="54" spans="1:9" s="86" customFormat="1" ht="15.95" customHeight="1">
      <c r="A54" s="91" t="str">
        <f>+$A$5</f>
        <v>Lisieux H.</v>
      </c>
      <c r="B54" s="115" t="str">
        <f>IF(ISBLANK('planning T2'!D15),"",'planning T2'!D15)</f>
        <v/>
      </c>
      <c r="C54" s="88" t="s">
        <v>19</v>
      </c>
      <c r="D54" s="116" t="str">
        <f>IF(ISBLANK('planning T2'!E15),"",'planning T2'!E15)</f>
        <v/>
      </c>
      <c r="E54" s="96" t="str">
        <f>+$E$6</f>
        <v>AVH Paris</v>
      </c>
      <c r="F54" s="96"/>
      <c r="G54" s="96"/>
      <c r="H54" s="96"/>
      <c r="I54" s="145"/>
    </row>
    <row r="55" spans="1:9" s="86" customFormat="1" ht="15.95" customHeight="1">
      <c r="A55" s="91" t="str">
        <f>+$A$4</f>
        <v>CAH Clermont-Ferrand</v>
      </c>
      <c r="B55" s="115" t="str">
        <f>IF(ISBLANK('planning T2'!D16),"",'planning T2'!D16)</f>
        <v/>
      </c>
      <c r="C55" s="88" t="s">
        <v>19</v>
      </c>
      <c r="D55" s="116" t="str">
        <f>IF(ISBLANK('planning T2'!E16),"",'planning T2'!E16)</f>
        <v/>
      </c>
      <c r="E55" s="92" t="str">
        <f>+$A$6</f>
        <v>CS AVH Lyon</v>
      </c>
      <c r="F55" s="96"/>
      <c r="G55" s="96"/>
      <c r="H55" s="96"/>
      <c r="I55" s="145"/>
    </row>
    <row r="56" spans="1:9" s="86" customFormat="1" ht="15.95" customHeight="1">
      <c r="A56" s="91" t="str">
        <f>+$E$7</f>
        <v>Copaa Paris</v>
      </c>
      <c r="B56" s="115" t="str">
        <f>IF(ISBLANK('planning T2'!D17),"",'planning T2'!D17)</f>
        <v/>
      </c>
      <c r="C56" s="88" t="s">
        <v>19</v>
      </c>
      <c r="D56" s="116" t="str">
        <f>IF(ISBLANK('planning T2'!E17),"",'planning T2'!E17)</f>
        <v/>
      </c>
      <c r="E56" s="96" t="str">
        <f>+$E$5</f>
        <v>ASCND Marseille</v>
      </c>
      <c r="F56" s="96"/>
      <c r="G56" s="96"/>
      <c r="H56" s="96"/>
      <c r="I56" s="145"/>
    </row>
    <row r="57" spans="1:9" s="86" customFormat="1" ht="15.95" customHeight="1">
      <c r="A57" s="91" t="str">
        <f>+$E$6</f>
        <v>AVH Paris</v>
      </c>
      <c r="B57" s="115" t="str">
        <f>IF(ISBLANK('planning T2'!D18),"",'planning T2'!D18)</f>
        <v/>
      </c>
      <c r="C57" s="88" t="s">
        <v>19</v>
      </c>
      <c r="D57" s="116" t="str">
        <f>IF(ISBLANK('planning T2'!E18),"",'planning T2'!E18)</f>
        <v/>
      </c>
      <c r="E57" s="96" t="str">
        <f>+$E$4</f>
        <v>CS AVH Toulouse</v>
      </c>
      <c r="F57" s="96"/>
      <c r="G57" s="96"/>
      <c r="H57" s="96"/>
      <c r="I57" s="145"/>
    </row>
    <row r="58" spans="1:9" s="86" customFormat="1" ht="15.95" customHeight="1">
      <c r="A58" s="91" t="str">
        <f>+$A$7</f>
        <v>ASSHAV Poitiers</v>
      </c>
      <c r="B58" s="115" t="str">
        <f>IF(ISBLANK('planning T2'!D19),"",'planning T2'!D19)</f>
        <v/>
      </c>
      <c r="C58" s="88" t="s">
        <v>19</v>
      </c>
      <c r="D58" s="116" t="str">
        <f>IF(ISBLANK('planning T2'!E19),"",'planning T2'!E19)</f>
        <v/>
      </c>
      <c r="E58" s="92" t="str">
        <f>+$A$6</f>
        <v>CS AVH Lyon</v>
      </c>
      <c r="F58" s="96"/>
      <c r="G58" s="96"/>
      <c r="H58" s="96"/>
      <c r="I58" s="145"/>
    </row>
    <row r="59" spans="1:9" s="86" customFormat="1" ht="15.95" customHeight="1">
      <c r="A59" s="91" t="str">
        <f>+$E$7</f>
        <v>Copaa Paris</v>
      </c>
      <c r="B59" s="115" t="str">
        <f>IF(ISBLANK('planning T2'!D20),"",'planning T2'!D20)</f>
        <v/>
      </c>
      <c r="C59" s="88" t="s">
        <v>19</v>
      </c>
      <c r="D59" s="116" t="str">
        <f>IF(ISBLANK('planning T2'!E20),"",'planning T2'!E20)</f>
        <v/>
      </c>
      <c r="E59" s="96" t="str">
        <f>+$A$5</f>
        <v>Lisieux H.</v>
      </c>
      <c r="F59" s="96"/>
      <c r="G59" s="96"/>
      <c r="H59" s="96"/>
      <c r="I59" s="145"/>
    </row>
    <row r="60" spans="1:9" s="86" customFormat="1" ht="15.95" customHeight="1">
      <c r="A60" s="91" t="str">
        <f>+$E$6</f>
        <v>AVH Paris</v>
      </c>
      <c r="B60" s="115" t="str">
        <f>IF(ISBLANK('planning T2'!D21),"",'planning T2'!D21)</f>
        <v/>
      </c>
      <c r="C60" s="88" t="s">
        <v>19</v>
      </c>
      <c r="D60" s="116" t="str">
        <f>IF(ISBLANK('planning T2'!E21),"",'planning T2'!E21)</f>
        <v/>
      </c>
      <c r="E60" s="96" t="str">
        <f>+$A$4</f>
        <v>CAH Clermont-Ferrand</v>
      </c>
      <c r="F60" s="96"/>
      <c r="G60" s="96"/>
      <c r="H60" s="96"/>
      <c r="I60" s="145"/>
    </row>
    <row r="61" spans="1:9" s="86" customFormat="1" ht="15.95" customHeight="1">
      <c r="A61" s="91" t="str">
        <f>+$E$4</f>
        <v>CS AVH Toulouse</v>
      </c>
      <c r="B61" s="115" t="str">
        <f>IF(ISBLANK('planning T2'!D22),"",'planning T2'!D22)</f>
        <v/>
      </c>
      <c r="C61" s="88" t="s">
        <v>19</v>
      </c>
      <c r="D61" s="116" t="str">
        <f>IF(ISBLANK('planning T2'!E22),"",'planning T2'!E22)</f>
        <v/>
      </c>
      <c r="E61" s="96" t="str">
        <f>+$E$5</f>
        <v>ASCND Marseille</v>
      </c>
      <c r="F61" s="96"/>
      <c r="G61" s="96"/>
      <c r="H61" s="96"/>
      <c r="I61" s="145"/>
    </row>
    <row r="62" spans="1:9" s="86" customFormat="1" ht="15.95" customHeight="1">
      <c r="A62" s="95" t="str">
        <f>+$A$6</f>
        <v>CS AVH Lyon</v>
      </c>
      <c r="B62" s="115" t="str">
        <f>IF(ISBLANK('planning T2'!D23),"",'planning T2'!D23)</f>
        <v/>
      </c>
      <c r="C62" s="88" t="s">
        <v>19</v>
      </c>
      <c r="D62" s="116" t="str">
        <f>IF(ISBLANK('planning T2'!E23),"",'planning T2'!E23)</f>
        <v/>
      </c>
      <c r="E62" s="96" t="str">
        <f>+$A$5</f>
        <v>Lisieux H.</v>
      </c>
      <c r="F62" s="96"/>
      <c r="G62" s="96"/>
      <c r="H62" s="96"/>
      <c r="I62" s="145"/>
    </row>
    <row r="63" spans="1:9" s="86" customFormat="1" ht="15.95" customHeight="1">
      <c r="A63" s="91" t="str">
        <f>+$A$7</f>
        <v>ASSHAV Poitiers</v>
      </c>
      <c r="B63" s="115" t="str">
        <f>IF(ISBLANK('planning T2'!D24),"",'planning T2'!D24)</f>
        <v/>
      </c>
      <c r="C63" s="88" t="s">
        <v>19</v>
      </c>
      <c r="D63" s="116" t="str">
        <f>IF(ISBLANK('planning T2'!E24),"",'planning T2'!E24)</f>
        <v/>
      </c>
      <c r="E63" s="96" t="str">
        <f>+$A$4</f>
        <v>CAH Clermont-Ferrand</v>
      </c>
      <c r="F63" s="96"/>
      <c r="G63" s="96"/>
      <c r="H63" s="96"/>
      <c r="I63" s="145"/>
    </row>
    <row r="64" spans="1:9" s="86" customFormat="1" ht="15.95" customHeight="1">
      <c r="A64" s="91" t="str">
        <f>+$E$4</f>
        <v>CS AVH Toulouse</v>
      </c>
      <c r="B64" s="115" t="str">
        <f>IF(ISBLANK('planning T2'!D25),"",'planning T2'!D25)</f>
        <v/>
      </c>
      <c r="C64" s="88" t="s">
        <v>19</v>
      </c>
      <c r="D64" s="116" t="str">
        <f>IF(ISBLANK('planning T2'!E25),"",'planning T2'!E25)</f>
        <v/>
      </c>
      <c r="E64" s="96" t="str">
        <f>+$E$7</f>
        <v>Copaa Paris</v>
      </c>
      <c r="F64" s="96"/>
      <c r="G64" s="96"/>
      <c r="H64" s="96"/>
      <c r="I64" s="145"/>
    </row>
    <row r="65" spans="1:10" s="86" customFormat="1" ht="15.95" customHeight="1">
      <c r="A65" s="91" t="str">
        <f>+$E$5</f>
        <v>ASCND Marseille</v>
      </c>
      <c r="B65" s="115" t="str">
        <f>IF(ISBLANK('planning T2'!D26),"",'planning T2'!D26)</f>
        <v/>
      </c>
      <c r="C65" s="88" t="s">
        <v>19</v>
      </c>
      <c r="D65" s="116" t="str">
        <f>IF(ISBLANK('planning T2'!E26),"",'planning T2'!E26)</f>
        <v/>
      </c>
      <c r="E65" s="96" t="str">
        <f>+$E$6</f>
        <v>AVH Paris</v>
      </c>
      <c r="F65" s="96"/>
      <c r="G65" s="96"/>
      <c r="H65" s="96"/>
      <c r="I65" s="145"/>
    </row>
    <row r="66" spans="1:10" s="86" customFormat="1" ht="15.95" customHeight="1">
      <c r="A66" s="91" t="str">
        <f>+$A$5</f>
        <v>Lisieux H.</v>
      </c>
      <c r="B66" s="115" t="str">
        <f>IF(ISBLANK('planning T2'!D27),"",'planning T2'!D27)</f>
        <v/>
      </c>
      <c r="C66" s="88" t="s">
        <v>19</v>
      </c>
      <c r="D66" s="116" t="str">
        <f>IF(ISBLANK('planning T2'!E27),"",'planning T2'!E27)</f>
        <v/>
      </c>
      <c r="E66" s="96" t="str">
        <f>+$A$4</f>
        <v>CAH Clermont-Ferrand</v>
      </c>
      <c r="F66" s="96"/>
      <c r="G66" s="96"/>
      <c r="H66" s="96"/>
      <c r="I66" s="145"/>
    </row>
    <row r="67" spans="1:10" s="86" customFormat="1" ht="15.95" customHeight="1">
      <c r="A67" s="91" t="str">
        <f>+$E$4</f>
        <v>CS AVH Toulouse</v>
      </c>
      <c r="B67" s="115" t="str">
        <f>IF(ISBLANK('planning T2'!D28),"",'planning T2'!D28)</f>
        <v/>
      </c>
      <c r="C67" s="88" t="s">
        <v>19</v>
      </c>
      <c r="D67" s="116" t="str">
        <f>IF(ISBLANK('planning T2'!E28),"",'planning T2'!E28)</f>
        <v/>
      </c>
      <c r="E67" s="92" t="str">
        <f>+$A$6</f>
        <v>CS AVH Lyon</v>
      </c>
      <c r="F67" s="96"/>
      <c r="G67" s="96"/>
      <c r="H67" s="96"/>
      <c r="I67" s="145"/>
    </row>
    <row r="68" spans="1:10" s="86" customFormat="1" ht="15.95" customHeight="1">
      <c r="A68" s="91" t="str">
        <f>+$E$5</f>
        <v>ASCND Marseille</v>
      </c>
      <c r="B68" s="115" t="str">
        <f>IF(ISBLANK('planning T2'!D29),"",'planning T2'!D29)</f>
        <v/>
      </c>
      <c r="C68" s="88" t="s">
        <v>19</v>
      </c>
      <c r="D68" s="116" t="str">
        <f>IF(ISBLANK('planning T2'!E29),"",'planning T2'!E29)</f>
        <v/>
      </c>
      <c r="E68" s="96" t="str">
        <f>+$A$7</f>
        <v>ASSHAV Poitiers</v>
      </c>
      <c r="F68" s="96"/>
      <c r="G68" s="96"/>
      <c r="H68" s="96"/>
      <c r="I68" s="145"/>
    </row>
    <row r="69" spans="1:10" s="86" customFormat="1" ht="15.95" customHeight="1">
      <c r="A69" s="91" t="str">
        <f>+$E$6</f>
        <v>AVH Paris</v>
      </c>
      <c r="B69" s="115" t="str">
        <f>IF(ISBLANK('planning T2'!D30),"",'planning T2'!D30)</f>
        <v/>
      </c>
      <c r="C69" s="88" t="s">
        <v>19</v>
      </c>
      <c r="D69" s="116" t="str">
        <f>IF(ISBLANK('planning T2'!E30),"",'planning T2'!E30)</f>
        <v/>
      </c>
      <c r="E69" s="96" t="str">
        <f>+$E$7</f>
        <v>Copaa Paris</v>
      </c>
      <c r="F69" s="96"/>
      <c r="G69" s="96"/>
      <c r="H69" s="96"/>
      <c r="I69" s="145"/>
    </row>
    <row r="70" spans="1:10" s="86" customFormat="1" ht="15.95" customHeight="1">
      <c r="A70" s="91" t="str">
        <f>+$E$4</f>
        <v>CS AVH Toulouse</v>
      </c>
      <c r="B70" s="115" t="str">
        <f>IF(ISBLANK('planning T2'!D31),"",'planning T2'!D31)</f>
        <v/>
      </c>
      <c r="C70" s="88" t="s">
        <v>19</v>
      </c>
      <c r="D70" s="116" t="str">
        <f>IF(ISBLANK('planning T2'!E31),"",'planning T2'!E31)</f>
        <v/>
      </c>
      <c r="E70" s="96" t="str">
        <f>+$A$4</f>
        <v>CAH Clermont-Ferrand</v>
      </c>
      <c r="F70" s="96"/>
      <c r="G70" s="96"/>
      <c r="H70" s="96"/>
      <c r="I70" s="145"/>
    </row>
    <row r="71" spans="1:10" s="86" customFormat="1" ht="15.95" customHeight="1">
      <c r="A71" s="91" t="str">
        <f>+$E$5</f>
        <v>ASCND Marseille</v>
      </c>
      <c r="B71" s="115" t="str">
        <f>IF(ISBLANK('planning T2'!D32),"",'planning T2'!D32)</f>
        <v/>
      </c>
      <c r="C71" s="88" t="s">
        <v>19</v>
      </c>
      <c r="D71" s="116" t="str">
        <f>IF(ISBLANK('planning T2'!E32),"",'planning T2'!E32)</f>
        <v/>
      </c>
      <c r="E71" s="96" t="str">
        <f>+$A$5</f>
        <v>Lisieux H.</v>
      </c>
      <c r="F71" s="96"/>
      <c r="G71" s="96"/>
      <c r="H71" s="96"/>
      <c r="I71" s="145"/>
    </row>
    <row r="72" spans="1:10" s="86" customFormat="1" ht="15.95" customHeight="1">
      <c r="A72" s="91" t="str">
        <f>+$E$6</f>
        <v>AVH Paris</v>
      </c>
      <c r="B72" s="115" t="str">
        <f>IF(ISBLANK('planning T2'!D33),"",'planning T2'!D33)</f>
        <v/>
      </c>
      <c r="C72" s="88" t="s">
        <v>19</v>
      </c>
      <c r="D72" s="116" t="str">
        <f>IF(ISBLANK('planning T2'!E33),"",'planning T2'!E33)</f>
        <v/>
      </c>
      <c r="E72" s="92" t="str">
        <f>+$A$6</f>
        <v>CS AVH Lyon</v>
      </c>
      <c r="F72" s="96"/>
      <c r="G72" s="96"/>
      <c r="H72" s="96"/>
      <c r="I72" s="145"/>
    </row>
    <row r="73" spans="1:10" s="86" customFormat="1" ht="15.95" customHeight="1" thickBot="1">
      <c r="A73" s="104" t="str">
        <f>+$E$7</f>
        <v>Copaa Paris</v>
      </c>
      <c r="B73" s="117" t="str">
        <f>IF(ISBLANK('planning T2'!D34),"",'planning T2'!D34)</f>
        <v/>
      </c>
      <c r="C73" s="90" t="s">
        <v>19</v>
      </c>
      <c r="D73" s="118" t="str">
        <f>IF(ISBLANK('planning T2'!E34),"",'planning T2'!E34)</f>
        <v/>
      </c>
      <c r="E73" s="97" t="str">
        <f>+$A$7</f>
        <v>ASSHAV Poitiers</v>
      </c>
      <c r="F73" s="97"/>
      <c r="G73" s="97"/>
      <c r="H73" s="97"/>
      <c r="I73" s="145"/>
    </row>
    <row r="74" spans="1:10" s="98" customFormat="1" ht="50.1" customHeight="1" thickBot="1">
      <c r="A74" s="124" t="s">
        <v>36</v>
      </c>
      <c r="B74" s="124"/>
      <c r="C74" s="124"/>
      <c r="D74" s="124"/>
      <c r="E74" s="124"/>
      <c r="F74" s="124"/>
      <c r="G74" s="124"/>
      <c r="H74" s="124"/>
      <c r="I74" s="124"/>
      <c r="J74" s="124"/>
    </row>
    <row r="75" spans="1:10" s="86" customFormat="1" ht="30" customHeight="1" thickBot="1">
      <c r="A75" s="146" t="s">
        <v>26</v>
      </c>
      <c r="B75" s="147" t="s">
        <v>27</v>
      </c>
      <c r="C75" s="148" t="s">
        <v>28</v>
      </c>
      <c r="D75" s="148" t="s">
        <v>13</v>
      </c>
      <c r="E75" s="148" t="s">
        <v>14</v>
      </c>
      <c r="F75" s="148" t="s">
        <v>15</v>
      </c>
      <c r="G75" s="148" t="s">
        <v>42</v>
      </c>
      <c r="H75" s="148" t="s">
        <v>43</v>
      </c>
      <c r="I75" s="148" t="s">
        <v>44</v>
      </c>
      <c r="J75" s="149" t="s">
        <v>45</v>
      </c>
    </row>
    <row r="76" spans="1:10" s="86" customFormat="1" ht="15" customHeight="1">
      <c r="A76" s="150" t="str">
        <f>+$A$4</f>
        <v>CAH Clermont-Ferrand</v>
      </c>
      <c r="B76" s="141">
        <f t="shared" ref="B76:B83" si="5">SUM(D76*2,E76)</f>
        <v>0</v>
      </c>
      <c r="C76" s="130">
        <f t="shared" ref="C76:C83" si="6">SUM(D76:F76)</f>
        <v>0</v>
      </c>
      <c r="D76" s="130">
        <f>grille8fixe!$D$76</f>
        <v>0</v>
      </c>
      <c r="E76" s="131">
        <f>grille8fixe!$E$76</f>
        <v>0</v>
      </c>
      <c r="F76" s="130">
        <f>grille8fixe!$F$76</f>
        <v>0</v>
      </c>
      <c r="G76" s="132">
        <f>grille8fixe!$G$76</f>
        <v>0</v>
      </c>
      <c r="H76" s="132">
        <f>grille8fixe!$H$76</f>
        <v>0</v>
      </c>
      <c r="I76" s="132">
        <f t="shared" ref="I76:I83" si="7">G76-H76</f>
        <v>0</v>
      </c>
      <c r="J76" s="133" t="e">
        <f t="shared" ref="J76:J83" si="8">G76/H76</f>
        <v>#DIV/0!</v>
      </c>
    </row>
    <row r="77" spans="1:10" s="86" customFormat="1" ht="15" customHeight="1">
      <c r="A77" s="99" t="str">
        <f>+$A$5</f>
        <v>Lisieux H.</v>
      </c>
      <c r="B77" s="142">
        <f t="shared" si="5"/>
        <v>0</v>
      </c>
      <c r="C77" s="134">
        <f t="shared" si="6"/>
        <v>0</v>
      </c>
      <c r="D77" s="134">
        <f>grille8fixe!$D$77</f>
        <v>0</v>
      </c>
      <c r="E77" s="134">
        <f>grille8fixe!$E$77</f>
        <v>0</v>
      </c>
      <c r="F77" s="134">
        <f>grille8fixe!$F$77</f>
        <v>0</v>
      </c>
      <c r="G77" s="135">
        <f>grille8fixe!$G$77</f>
        <v>0</v>
      </c>
      <c r="H77" s="135">
        <f>grille8fixe!$H$77</f>
        <v>0</v>
      </c>
      <c r="I77" s="135">
        <f t="shared" si="7"/>
        <v>0</v>
      </c>
      <c r="J77" s="136" t="e">
        <f t="shared" si="8"/>
        <v>#DIV/0!</v>
      </c>
    </row>
    <row r="78" spans="1:10" s="86" customFormat="1" ht="15" customHeight="1">
      <c r="A78" s="102" t="str">
        <f>+$A$6</f>
        <v>CS AVH Lyon</v>
      </c>
      <c r="B78" s="142">
        <f t="shared" si="5"/>
        <v>0</v>
      </c>
      <c r="C78" s="134">
        <f t="shared" si="6"/>
        <v>0</v>
      </c>
      <c r="D78" s="134">
        <f>grille8fixe!$D$78</f>
        <v>0</v>
      </c>
      <c r="E78" s="134">
        <f>grille8fixe!$E$78</f>
        <v>0</v>
      </c>
      <c r="F78" s="134">
        <f>grille8fixe!$F$78</f>
        <v>0</v>
      </c>
      <c r="G78" s="135">
        <f>grille8fixe!$G$78</f>
        <v>0</v>
      </c>
      <c r="H78" s="135">
        <f>grille8fixe!$H$78</f>
        <v>0</v>
      </c>
      <c r="I78" s="135">
        <f t="shared" si="7"/>
        <v>0</v>
      </c>
      <c r="J78" s="136" t="e">
        <f t="shared" si="8"/>
        <v>#DIV/0!</v>
      </c>
    </row>
    <row r="79" spans="1:10" s="86" customFormat="1" ht="15" customHeight="1">
      <c r="A79" s="99" t="str">
        <f>+$A$7</f>
        <v>ASSHAV Poitiers</v>
      </c>
      <c r="B79" s="142">
        <f t="shared" si="5"/>
        <v>0</v>
      </c>
      <c r="C79" s="134">
        <f t="shared" si="6"/>
        <v>0</v>
      </c>
      <c r="D79" s="134">
        <f>grille8fixe!$D$79</f>
        <v>0</v>
      </c>
      <c r="E79" s="134">
        <f>grille8fixe!$E$79</f>
        <v>0</v>
      </c>
      <c r="F79" s="134">
        <f>grille8fixe!$F$79</f>
        <v>0</v>
      </c>
      <c r="G79" s="135">
        <f>grille8fixe!$G$79</f>
        <v>0</v>
      </c>
      <c r="H79" s="135">
        <f>grille8fixe!$H$79</f>
        <v>0</v>
      </c>
      <c r="I79" s="135">
        <f t="shared" si="7"/>
        <v>0</v>
      </c>
      <c r="J79" s="136" t="e">
        <f t="shared" si="8"/>
        <v>#DIV/0!</v>
      </c>
    </row>
    <row r="80" spans="1:10" s="86" customFormat="1" ht="15" customHeight="1">
      <c r="A80" s="99" t="str">
        <f>+$E$7</f>
        <v>Copaa Paris</v>
      </c>
      <c r="B80" s="142">
        <f t="shared" si="5"/>
        <v>0</v>
      </c>
      <c r="C80" s="134">
        <f t="shared" si="6"/>
        <v>0</v>
      </c>
      <c r="D80" s="134">
        <f>grille8fixe!$D$80</f>
        <v>0</v>
      </c>
      <c r="E80" s="134">
        <f>grille8fixe!$E$80</f>
        <v>0</v>
      </c>
      <c r="F80" s="134">
        <f>grille8fixe!$F$80</f>
        <v>0</v>
      </c>
      <c r="G80" s="135">
        <f>grille8fixe!$G$80</f>
        <v>0</v>
      </c>
      <c r="H80" s="135">
        <f>grille8fixe!$H$80</f>
        <v>0</v>
      </c>
      <c r="I80" s="135">
        <f t="shared" si="7"/>
        <v>0</v>
      </c>
      <c r="J80" s="136" t="e">
        <f t="shared" si="8"/>
        <v>#DIV/0!</v>
      </c>
    </row>
    <row r="81" spans="1:10" s="86" customFormat="1" ht="15" customHeight="1">
      <c r="A81" s="99" t="str">
        <f>+$E$6</f>
        <v>AVH Paris</v>
      </c>
      <c r="B81" s="142">
        <f t="shared" si="5"/>
        <v>0</v>
      </c>
      <c r="C81" s="134">
        <f t="shared" si="6"/>
        <v>0</v>
      </c>
      <c r="D81" s="134">
        <f>grille8fixe!$D$81</f>
        <v>0</v>
      </c>
      <c r="E81" s="134">
        <f>grille8fixe!$E$81</f>
        <v>0</v>
      </c>
      <c r="F81" s="134">
        <f>grille8fixe!$F$81</f>
        <v>0</v>
      </c>
      <c r="G81" s="135">
        <f>grille8fixe!$G$81</f>
        <v>0</v>
      </c>
      <c r="H81" s="135">
        <f>grille8fixe!$H$81</f>
        <v>0</v>
      </c>
      <c r="I81" s="135">
        <f t="shared" si="7"/>
        <v>0</v>
      </c>
      <c r="J81" s="136" t="e">
        <f t="shared" si="8"/>
        <v>#DIV/0!</v>
      </c>
    </row>
    <row r="82" spans="1:10" s="86" customFormat="1" ht="15" customHeight="1">
      <c r="A82" s="99" t="str">
        <f>+$E$5</f>
        <v>ASCND Marseille</v>
      </c>
      <c r="B82" s="142">
        <f t="shared" si="5"/>
        <v>0</v>
      </c>
      <c r="C82" s="134">
        <f t="shared" si="6"/>
        <v>0</v>
      </c>
      <c r="D82" s="134">
        <f>grille8fixe!$D$82</f>
        <v>0</v>
      </c>
      <c r="E82" s="134">
        <f>grille8fixe!$E$82</f>
        <v>0</v>
      </c>
      <c r="F82" s="134">
        <f>grille8fixe!$F$82</f>
        <v>0</v>
      </c>
      <c r="G82" s="135">
        <f>grille8fixe!$G$82</f>
        <v>0</v>
      </c>
      <c r="H82" s="135">
        <f>grille8fixe!$H$82</f>
        <v>0</v>
      </c>
      <c r="I82" s="135">
        <f t="shared" si="7"/>
        <v>0</v>
      </c>
      <c r="J82" s="136" t="e">
        <f t="shared" si="8"/>
        <v>#DIV/0!</v>
      </c>
    </row>
    <row r="83" spans="1:10" s="86" customFormat="1" ht="15" customHeight="1" thickBot="1">
      <c r="A83" s="151" t="str">
        <f>+$E$4</f>
        <v>CS AVH Toulouse</v>
      </c>
      <c r="B83" s="157">
        <f t="shared" si="5"/>
        <v>0</v>
      </c>
      <c r="C83" s="153">
        <f t="shared" si="6"/>
        <v>0</v>
      </c>
      <c r="D83" s="153">
        <f>grille8fixe!$D$83</f>
        <v>0</v>
      </c>
      <c r="E83" s="153">
        <f>grille8fixe!$E$83</f>
        <v>0</v>
      </c>
      <c r="F83" s="153">
        <f>grille8fixe!$F$83</f>
        <v>0</v>
      </c>
      <c r="G83" s="154">
        <f>grille8fixe!$G$83</f>
        <v>0</v>
      </c>
      <c r="H83" s="154">
        <f>grille8fixe!$H$83</f>
        <v>0</v>
      </c>
      <c r="I83" s="154">
        <f t="shared" si="7"/>
        <v>0</v>
      </c>
      <c r="J83" s="155" t="e">
        <f t="shared" si="8"/>
        <v>#DIV/0!</v>
      </c>
    </row>
    <row r="84" spans="1:10" s="86" customFormat="1" ht="15" customHeight="1" thickBot="1">
      <c r="A84" s="152" t="s">
        <v>33</v>
      </c>
      <c r="B84" s="158">
        <f t="shared" ref="B84:I84" si="9">SUM(B76:B83)</f>
        <v>0</v>
      </c>
      <c r="C84" s="156">
        <f t="shared" si="9"/>
        <v>0</v>
      </c>
      <c r="D84" s="156">
        <f t="shared" si="9"/>
        <v>0</v>
      </c>
      <c r="E84" s="156">
        <f t="shared" si="9"/>
        <v>0</v>
      </c>
      <c r="F84" s="156">
        <f t="shared" si="9"/>
        <v>0</v>
      </c>
      <c r="G84" s="156">
        <f t="shared" si="9"/>
        <v>0</v>
      </c>
      <c r="H84" s="156">
        <f t="shared" si="9"/>
        <v>0</v>
      </c>
      <c r="I84" s="156">
        <f t="shared" si="9"/>
        <v>0</v>
      </c>
      <c r="J84" s="156"/>
    </row>
    <row r="85" spans="1:10" s="98" customFormat="1" ht="61.5" customHeight="1">
      <c r="A85" s="184" t="str">
        <f>'planning T1'!A1:G1</f>
        <v>CHALLENGE NATIONAL DE TORBALL ANTHV/UNADEV 2015-2016</v>
      </c>
      <c r="B85" s="184"/>
      <c r="C85" s="184"/>
      <c r="D85" s="184"/>
      <c r="E85" s="184"/>
      <c r="F85" s="184"/>
      <c r="G85" s="184"/>
      <c r="H85" s="184"/>
      <c r="I85" s="184"/>
      <c r="J85" s="184"/>
    </row>
    <row r="86" spans="1:10" s="86" customFormat="1" ht="15" customHeight="1">
      <c r="A86" s="183" t="str">
        <f>'planning T1'!A2:G2</f>
        <v>Niveau 1 Masculin</v>
      </c>
      <c r="B86" s="183"/>
      <c r="C86" s="183"/>
      <c r="D86" s="183"/>
      <c r="E86" s="183"/>
      <c r="F86" s="183"/>
      <c r="G86" s="183"/>
      <c r="H86" s="183"/>
      <c r="I86" s="183"/>
      <c r="J86" s="183"/>
    </row>
    <row r="87" spans="1:10" s="123" customFormat="1" ht="99.95" customHeight="1" thickBot="1">
      <c r="A87" s="182" t="s">
        <v>38</v>
      </c>
      <c r="B87" s="182"/>
      <c r="C87" s="182"/>
      <c r="D87" s="182"/>
      <c r="E87" s="182"/>
      <c r="F87" s="182"/>
      <c r="G87" s="182"/>
      <c r="H87" s="182"/>
      <c r="I87" s="182"/>
      <c r="J87" s="182"/>
    </row>
    <row r="88" spans="1:10" s="86" customFormat="1" ht="30" customHeight="1" thickBot="1">
      <c r="A88" s="146" t="s">
        <v>26</v>
      </c>
      <c r="B88" s="147" t="s">
        <v>27</v>
      </c>
      <c r="C88" s="148" t="s">
        <v>28</v>
      </c>
      <c r="D88" s="148" t="s">
        <v>13</v>
      </c>
      <c r="E88" s="148" t="s">
        <v>14</v>
      </c>
      <c r="F88" s="148" t="s">
        <v>15</v>
      </c>
      <c r="G88" s="148" t="s">
        <v>42</v>
      </c>
      <c r="H88" s="148" t="s">
        <v>43</v>
      </c>
      <c r="I88" s="148" t="s">
        <v>44</v>
      </c>
      <c r="J88" s="149" t="s">
        <v>45</v>
      </c>
    </row>
    <row r="89" spans="1:10" s="86" customFormat="1" ht="21.75" customHeight="1">
      <c r="A89" s="150" t="str">
        <f>+$A$5</f>
        <v>Lisieux H.</v>
      </c>
      <c r="B89" s="141">
        <f t="shared" ref="B89:B96" si="10">SUM(D89*2,E89)</f>
        <v>10</v>
      </c>
      <c r="C89" s="130">
        <f t="shared" ref="C89:C96" si="11">SUM(D89:F89)</f>
        <v>7</v>
      </c>
      <c r="D89" s="130">
        <f>grille8fixe!$D$90</f>
        <v>5</v>
      </c>
      <c r="E89" s="131">
        <f>grille8fixe!$E$90</f>
        <v>0</v>
      </c>
      <c r="F89" s="130">
        <f>grille8fixe!$F$90</f>
        <v>2</v>
      </c>
      <c r="G89" s="132">
        <f>grille8fixe!$G$90</f>
        <v>30</v>
      </c>
      <c r="H89" s="132">
        <f>grille8fixe!$H$90</f>
        <v>14</v>
      </c>
      <c r="I89" s="132">
        <f t="shared" ref="I89:I96" si="12">G89-H89</f>
        <v>16</v>
      </c>
      <c r="J89" s="133">
        <f t="shared" ref="J89:J96" si="13">G89/H89</f>
        <v>2.1428571428571428</v>
      </c>
    </row>
    <row r="90" spans="1:10" s="86" customFormat="1" ht="21.75" customHeight="1">
      <c r="A90" s="99" t="str">
        <f>+$E$7</f>
        <v>Copaa Paris</v>
      </c>
      <c r="B90" s="142">
        <f t="shared" si="10"/>
        <v>2</v>
      </c>
      <c r="C90" s="134">
        <f t="shared" si="11"/>
        <v>7</v>
      </c>
      <c r="D90" s="134">
        <f>grille8fixe!$D$93</f>
        <v>1</v>
      </c>
      <c r="E90" s="134">
        <f>grille8fixe!$E$93</f>
        <v>0</v>
      </c>
      <c r="F90" s="134">
        <f>grille8fixe!$F$93</f>
        <v>6</v>
      </c>
      <c r="G90" s="135">
        <f>grille8fixe!$G$93</f>
        <v>11</v>
      </c>
      <c r="H90" s="135">
        <f>grille8fixe!$H$93</f>
        <v>36</v>
      </c>
      <c r="I90" s="135">
        <f t="shared" si="12"/>
        <v>-25</v>
      </c>
      <c r="J90" s="136">
        <f t="shared" si="13"/>
        <v>0.30555555555555558</v>
      </c>
    </row>
    <row r="91" spans="1:10" s="86" customFormat="1" ht="21.75" customHeight="1">
      <c r="A91" s="99" t="str">
        <f>+$E$5</f>
        <v>ASCND Marseille</v>
      </c>
      <c r="B91" s="142">
        <f t="shared" si="10"/>
        <v>6</v>
      </c>
      <c r="C91" s="134">
        <f t="shared" si="11"/>
        <v>7</v>
      </c>
      <c r="D91" s="134">
        <f>grille8fixe!$D$95</f>
        <v>3</v>
      </c>
      <c r="E91" s="134">
        <f>grille8fixe!$E$95</f>
        <v>0</v>
      </c>
      <c r="F91" s="134">
        <f>grille8fixe!$F$95</f>
        <v>4</v>
      </c>
      <c r="G91" s="135">
        <f>grille8fixe!$G$95</f>
        <v>23</v>
      </c>
      <c r="H91" s="135">
        <f>grille8fixe!$H$95</f>
        <v>28</v>
      </c>
      <c r="I91" s="135">
        <f t="shared" si="12"/>
        <v>-5</v>
      </c>
      <c r="J91" s="136">
        <f t="shared" si="13"/>
        <v>0.8214285714285714</v>
      </c>
    </row>
    <row r="92" spans="1:10" s="86" customFormat="1" ht="21.75" customHeight="1">
      <c r="A92" s="99" t="str">
        <f>+$A$4</f>
        <v>CAH Clermont-Ferrand</v>
      </c>
      <c r="B92" s="142">
        <f t="shared" si="10"/>
        <v>8</v>
      </c>
      <c r="C92" s="134">
        <f t="shared" si="11"/>
        <v>7</v>
      </c>
      <c r="D92" s="134">
        <f>grille8fixe!$D$89</f>
        <v>3</v>
      </c>
      <c r="E92" s="160">
        <f>grille8fixe!$E$89</f>
        <v>2</v>
      </c>
      <c r="F92" s="134">
        <f>grille8fixe!$F$89</f>
        <v>2</v>
      </c>
      <c r="G92" s="135">
        <f>grille8fixe!$G$89</f>
        <v>25</v>
      </c>
      <c r="H92" s="135">
        <f>grille8fixe!$H$89</f>
        <v>25</v>
      </c>
      <c r="I92" s="135">
        <f t="shared" si="12"/>
        <v>0</v>
      </c>
      <c r="J92" s="136">
        <f t="shared" si="13"/>
        <v>1</v>
      </c>
    </row>
    <row r="93" spans="1:10" s="86" customFormat="1" ht="21.75" customHeight="1">
      <c r="A93" s="99" t="str">
        <f>+$E$6</f>
        <v>AVH Paris</v>
      </c>
      <c r="B93" s="142">
        <f t="shared" si="10"/>
        <v>2</v>
      </c>
      <c r="C93" s="134">
        <f t="shared" si="11"/>
        <v>7</v>
      </c>
      <c r="D93" s="134">
        <f>grille8fixe!$D$94</f>
        <v>1</v>
      </c>
      <c r="E93" s="134">
        <f>grille8fixe!$E$94</f>
        <v>0</v>
      </c>
      <c r="F93" s="134">
        <f>grille8fixe!$F$94</f>
        <v>6</v>
      </c>
      <c r="G93" s="135">
        <f>grille8fixe!$G$94</f>
        <v>21</v>
      </c>
      <c r="H93" s="135">
        <f>grille8fixe!$H$94</f>
        <v>30</v>
      </c>
      <c r="I93" s="135">
        <f t="shared" si="12"/>
        <v>-9</v>
      </c>
      <c r="J93" s="136">
        <f t="shared" si="13"/>
        <v>0.7</v>
      </c>
    </row>
    <row r="94" spans="1:10" s="86" customFormat="1" ht="21.75" customHeight="1">
      <c r="A94" s="99" t="str">
        <f>+$E$4</f>
        <v>CS AVH Toulouse</v>
      </c>
      <c r="B94" s="142">
        <f t="shared" si="10"/>
        <v>8</v>
      </c>
      <c r="C94" s="134">
        <f t="shared" si="11"/>
        <v>7</v>
      </c>
      <c r="D94" s="134">
        <f>grille8fixe!$D$96</f>
        <v>3</v>
      </c>
      <c r="E94" s="134">
        <f>grille8fixe!$E$96</f>
        <v>2</v>
      </c>
      <c r="F94" s="134">
        <f>grille8fixe!$F$96</f>
        <v>2</v>
      </c>
      <c r="G94" s="135">
        <f>grille8fixe!$G$96</f>
        <v>30</v>
      </c>
      <c r="H94" s="135">
        <f>grille8fixe!$H$96</f>
        <v>23</v>
      </c>
      <c r="I94" s="135">
        <f t="shared" si="12"/>
        <v>7</v>
      </c>
      <c r="J94" s="136">
        <f t="shared" si="13"/>
        <v>1.3043478260869565</v>
      </c>
    </row>
    <row r="95" spans="1:10" s="86" customFormat="1" ht="21.75" customHeight="1">
      <c r="A95" s="99" t="str">
        <f>+$A$7</f>
        <v>ASSHAV Poitiers</v>
      </c>
      <c r="B95" s="142">
        <f t="shared" si="10"/>
        <v>13</v>
      </c>
      <c r="C95" s="134">
        <f t="shared" si="11"/>
        <v>7</v>
      </c>
      <c r="D95" s="134">
        <f>grille8fixe!$D$92</f>
        <v>6</v>
      </c>
      <c r="E95" s="134">
        <f>grille8fixe!$E$92</f>
        <v>1</v>
      </c>
      <c r="F95" s="134">
        <f>grille8fixe!$F$92</f>
        <v>0</v>
      </c>
      <c r="G95" s="135">
        <f>grille8fixe!$G$92</f>
        <v>29</v>
      </c>
      <c r="H95" s="135">
        <f>grille8fixe!$H$92</f>
        <v>16</v>
      </c>
      <c r="I95" s="135">
        <f t="shared" si="12"/>
        <v>13</v>
      </c>
      <c r="J95" s="136">
        <f t="shared" si="13"/>
        <v>1.8125</v>
      </c>
    </row>
    <row r="96" spans="1:10" s="86" customFormat="1" ht="21.75" customHeight="1" thickBot="1">
      <c r="A96" s="159" t="str">
        <f>+$A$6</f>
        <v>CS AVH Lyon</v>
      </c>
      <c r="B96" s="157">
        <f t="shared" si="10"/>
        <v>7</v>
      </c>
      <c r="C96" s="153">
        <f t="shared" si="11"/>
        <v>7</v>
      </c>
      <c r="D96" s="153">
        <f>grille8fixe!$D$91</f>
        <v>3</v>
      </c>
      <c r="E96" s="153">
        <f>grille8fixe!$E$91</f>
        <v>1</v>
      </c>
      <c r="F96" s="153">
        <f>grille8fixe!$F$91</f>
        <v>3</v>
      </c>
      <c r="G96" s="154">
        <f>grille8fixe!$G$91</f>
        <v>25</v>
      </c>
      <c r="H96" s="154">
        <f>grille8fixe!$H$91</f>
        <v>22</v>
      </c>
      <c r="I96" s="154">
        <f t="shared" si="12"/>
        <v>3</v>
      </c>
      <c r="J96" s="155">
        <f t="shared" si="13"/>
        <v>1.1363636363636365</v>
      </c>
    </row>
    <row r="97" spans="1:10" s="86" customFormat="1" ht="21.75" customHeight="1" thickBot="1">
      <c r="A97" s="129" t="s">
        <v>33</v>
      </c>
      <c r="B97" s="158">
        <f t="shared" ref="B97:I97" si="14">SUM(B89:B96)</f>
        <v>56</v>
      </c>
      <c r="C97" s="156">
        <f t="shared" si="14"/>
        <v>56</v>
      </c>
      <c r="D97" s="156">
        <f t="shared" si="14"/>
        <v>25</v>
      </c>
      <c r="E97" s="156">
        <f t="shared" si="14"/>
        <v>6</v>
      </c>
      <c r="F97" s="156">
        <f t="shared" si="14"/>
        <v>25</v>
      </c>
      <c r="G97" s="156">
        <f t="shared" si="14"/>
        <v>194</v>
      </c>
      <c r="H97" s="156">
        <f t="shared" si="14"/>
        <v>194</v>
      </c>
      <c r="I97" s="156">
        <f t="shared" si="14"/>
        <v>0</v>
      </c>
      <c r="J97" s="156"/>
    </row>
    <row r="98" spans="1:10" s="86" customFormat="1" ht="21.75" customHeight="1"/>
    <row r="99" spans="1:10" ht="21.75" customHeight="1"/>
  </sheetData>
  <sortState ref="A34:J41">
    <sortCondition ref="B34:B41"/>
  </sortState>
  <mergeCells count="10">
    <mergeCell ref="A1:J1"/>
    <mergeCell ref="A2:J2"/>
    <mergeCell ref="A3:J3"/>
    <mergeCell ref="A43:J43"/>
    <mergeCell ref="A32:J32"/>
    <mergeCell ref="A87:J87"/>
    <mergeCell ref="A44:J44"/>
    <mergeCell ref="A45:J45"/>
    <mergeCell ref="A85:J85"/>
    <mergeCell ref="A86:J86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66" workbookViewId="0">
      <selection activeCell="A41" sqref="A41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3.25" customHeight="1">
      <c r="A1" s="185" t="s">
        <v>16</v>
      </c>
      <c r="B1" s="185"/>
      <c r="C1" s="185"/>
      <c r="D1" s="185"/>
      <c r="E1" s="185"/>
      <c r="F1" s="185"/>
      <c r="G1" s="185"/>
      <c r="H1" s="185"/>
      <c r="I1" s="185"/>
    </row>
    <row r="2" spans="1:10" ht="21" customHeight="1">
      <c r="A2" s="183" t="s">
        <v>17</v>
      </c>
      <c r="B2" s="183"/>
      <c r="C2" s="183"/>
      <c r="D2" s="183"/>
      <c r="E2" s="183"/>
      <c r="F2" s="183"/>
      <c r="G2" s="183"/>
      <c r="H2" s="183"/>
      <c r="I2" s="183"/>
    </row>
    <row r="3" spans="1:10" ht="23.25" customHeight="1" thickBot="1">
      <c r="A3" s="189" t="s">
        <v>35</v>
      </c>
      <c r="B3" s="189"/>
      <c r="C3" s="189"/>
      <c r="D3" s="189"/>
      <c r="E3" s="189"/>
      <c r="F3" s="189"/>
      <c r="G3" s="189"/>
      <c r="H3" s="189"/>
      <c r="I3" s="189"/>
    </row>
    <row r="4" spans="1:10" ht="15.95" customHeight="1">
      <c r="A4" s="11" t="s">
        <v>18</v>
      </c>
      <c r="B4" s="36">
        <f>IF(ISBLANK(grille8!B4),"",grille8!B4)</f>
        <v>5</v>
      </c>
      <c r="C4" s="37">
        <f>IF(ISBLANK(grille8!D4),"",grille8!D4)</f>
        <v>5</v>
      </c>
      <c r="D4" s="12" t="s">
        <v>19</v>
      </c>
      <c r="E4" s="38"/>
      <c r="F4" s="13" t="s">
        <v>20</v>
      </c>
      <c r="G4" s="13"/>
      <c r="H4" s="13"/>
      <c r="I4" s="13"/>
      <c r="J4" s="52"/>
    </row>
    <row r="5" spans="1:10" ht="15.95" customHeight="1">
      <c r="A5" s="14" t="s">
        <v>21</v>
      </c>
      <c r="B5" s="40">
        <f>IF(ISBLANK(grille8!B5),"",grille8!B5)</f>
        <v>5</v>
      </c>
      <c r="C5" s="41">
        <f>IF(ISBLANK(grille8!D5),"",grille8!D5)</f>
        <v>0</v>
      </c>
      <c r="D5" s="15" t="s">
        <v>19</v>
      </c>
      <c r="E5" s="42"/>
      <c r="F5" s="16" t="s">
        <v>22</v>
      </c>
      <c r="G5" s="16"/>
      <c r="H5" s="16"/>
      <c r="I5" s="16"/>
      <c r="J5" s="53"/>
    </row>
    <row r="6" spans="1:10" ht="15.95" customHeight="1">
      <c r="A6" s="14" t="s">
        <v>39</v>
      </c>
      <c r="B6" s="40">
        <f>IF(ISBLANK(grille8!B6),"",grille8!B6)</f>
        <v>5</v>
      </c>
      <c r="C6" s="41">
        <f>IF(ISBLANK(grille8!D6),"",grille8!D6)</f>
        <v>2</v>
      </c>
      <c r="D6" s="15" t="s">
        <v>19</v>
      </c>
      <c r="E6" s="42"/>
      <c r="F6" s="16" t="s">
        <v>23</v>
      </c>
      <c r="G6" s="16"/>
      <c r="H6" s="16"/>
      <c r="I6" s="16"/>
      <c r="J6" s="53"/>
    </row>
    <row r="7" spans="1:10" ht="15.95" customHeight="1">
      <c r="A7" s="14" t="s">
        <v>40</v>
      </c>
      <c r="B7" s="40">
        <f>IF(ISBLANK(grille8!B7),"",grille8!B7)</f>
        <v>7</v>
      </c>
      <c r="C7" s="41">
        <f>IF(ISBLANK(grille8!D7),"",grille8!D7)</f>
        <v>1</v>
      </c>
      <c r="D7" s="15" t="s">
        <v>19</v>
      </c>
      <c r="E7" s="42"/>
      <c r="F7" s="16" t="s">
        <v>24</v>
      </c>
      <c r="G7" s="16"/>
      <c r="H7" s="16"/>
      <c r="I7" s="16"/>
      <c r="J7" s="53"/>
    </row>
    <row r="8" spans="1:10" ht="15.95" customHeight="1">
      <c r="A8" s="14" t="s">
        <v>18</v>
      </c>
      <c r="B8" s="40">
        <f>IF(ISBLANK(grille8!B8),"",grille8!B8)</f>
        <v>2</v>
      </c>
      <c r="C8" s="41">
        <f>IF(ISBLANK(grille8!D8),"",grille8!D8)</f>
        <v>1</v>
      </c>
      <c r="D8" s="15" t="s">
        <v>19</v>
      </c>
      <c r="E8" s="42"/>
      <c r="F8" s="16" t="s">
        <v>21</v>
      </c>
      <c r="G8" s="16"/>
      <c r="H8" s="16"/>
      <c r="I8" s="16"/>
      <c r="J8" s="53"/>
    </row>
    <row r="9" spans="1:10" ht="15.95" customHeight="1">
      <c r="A9" s="14" t="s">
        <v>39</v>
      </c>
      <c r="B9" s="40">
        <f>IF(ISBLANK(grille8!B9),"",grille8!B9)</f>
        <v>3</v>
      </c>
      <c r="C9" s="41">
        <f>IF(ISBLANK(grille8!D9),"",grille8!D9)</f>
        <v>3</v>
      </c>
      <c r="D9" s="15" t="s">
        <v>19</v>
      </c>
      <c r="E9" s="42"/>
      <c r="F9" s="16" t="s">
        <v>20</v>
      </c>
      <c r="G9" s="16"/>
      <c r="H9" s="16"/>
      <c r="I9" s="16"/>
      <c r="J9" s="53"/>
    </row>
    <row r="10" spans="1:10" ht="15.95" customHeight="1">
      <c r="A10" s="14" t="s">
        <v>40</v>
      </c>
      <c r="B10" s="40">
        <f>IF(ISBLANK(grille8!B10),"",grille8!B10)</f>
        <v>4</v>
      </c>
      <c r="C10" s="41">
        <f>IF(ISBLANK(grille8!D10),"",grille8!D10)</f>
        <v>3</v>
      </c>
      <c r="D10" s="15" t="s">
        <v>19</v>
      </c>
      <c r="E10" s="42"/>
      <c r="F10" s="16" t="s">
        <v>22</v>
      </c>
      <c r="G10" s="16"/>
      <c r="H10" s="16"/>
      <c r="I10" s="16"/>
      <c r="J10" s="53"/>
    </row>
    <row r="11" spans="1:10" ht="15.95" customHeight="1">
      <c r="A11" s="14" t="s">
        <v>24</v>
      </c>
      <c r="B11" s="40">
        <f>IF(ISBLANK(grille8!B11),"",grille8!B11)</f>
        <v>2</v>
      </c>
      <c r="C11" s="41">
        <f>IF(ISBLANK(grille8!D11),"",grille8!D11)</f>
        <v>3</v>
      </c>
      <c r="D11" s="15" t="s">
        <v>19</v>
      </c>
      <c r="E11" s="42"/>
      <c r="F11" s="16" t="s">
        <v>23</v>
      </c>
      <c r="G11" s="16"/>
      <c r="H11" s="16"/>
      <c r="I11" s="16"/>
      <c r="J11" s="53"/>
    </row>
    <row r="12" spans="1:10" ht="15.95" customHeight="1">
      <c r="A12" s="14" t="s">
        <v>21</v>
      </c>
      <c r="B12" s="40">
        <f>IF(ISBLANK(grille8!B12),"",grille8!B12)</f>
        <v>3</v>
      </c>
      <c r="C12" s="41">
        <f>IF(ISBLANK(grille8!D12),"",grille8!D12)</f>
        <v>2</v>
      </c>
      <c r="D12" s="15" t="s">
        <v>19</v>
      </c>
      <c r="E12" s="42"/>
      <c r="F12" s="16" t="s">
        <v>39</v>
      </c>
      <c r="G12" s="16"/>
      <c r="H12" s="16"/>
      <c r="I12" s="16"/>
      <c r="J12" s="53"/>
    </row>
    <row r="13" spans="1:10" ht="15.95" customHeight="1">
      <c r="A13" s="14" t="s">
        <v>18</v>
      </c>
      <c r="B13" s="40">
        <f>IF(ISBLANK(grille8!B13),"",grille8!B13)</f>
        <v>1</v>
      </c>
      <c r="C13" s="41">
        <f>IF(ISBLANK(grille8!D13),"",grille8!D13)</f>
        <v>1</v>
      </c>
      <c r="D13" s="15" t="s">
        <v>19</v>
      </c>
      <c r="E13" s="42"/>
      <c r="F13" s="16" t="s">
        <v>40</v>
      </c>
      <c r="G13" s="16"/>
      <c r="H13" s="16"/>
      <c r="I13" s="16"/>
      <c r="J13" s="53"/>
    </row>
    <row r="14" spans="1:10" ht="15.95" customHeight="1">
      <c r="A14" s="14" t="s">
        <v>24</v>
      </c>
      <c r="B14" s="40">
        <f>IF(ISBLANK(grille8!B14),"",grille8!B14)</f>
        <v>0</v>
      </c>
      <c r="C14" s="41">
        <f>IF(ISBLANK(grille8!D14),"",grille8!D14)</f>
        <v>4</v>
      </c>
      <c r="D14" s="15" t="s">
        <v>19</v>
      </c>
      <c r="E14" s="42"/>
      <c r="F14" s="16" t="s">
        <v>20</v>
      </c>
      <c r="G14" s="16"/>
      <c r="H14" s="16"/>
      <c r="I14" s="16"/>
      <c r="J14" s="53"/>
    </row>
    <row r="15" spans="1:10" ht="15.95" customHeight="1">
      <c r="A15" s="14" t="s">
        <v>23</v>
      </c>
      <c r="B15" s="40">
        <f>IF(ISBLANK(grille8!B15),"",grille8!B15)</f>
        <v>4</v>
      </c>
      <c r="C15" s="41">
        <f>IF(ISBLANK(grille8!D15),"",grille8!D15)</f>
        <v>6</v>
      </c>
      <c r="D15" s="15" t="s">
        <v>19</v>
      </c>
      <c r="E15" s="42"/>
      <c r="F15" s="16" t="s">
        <v>22</v>
      </c>
      <c r="G15" s="16"/>
      <c r="H15" s="16"/>
      <c r="I15" s="16"/>
      <c r="J15" s="53"/>
    </row>
    <row r="16" spans="1:10" ht="15.95" customHeight="1">
      <c r="A16" s="14" t="s">
        <v>39</v>
      </c>
      <c r="B16" s="40">
        <f>IF(ISBLANK(grille8!B16),"",grille8!B16)</f>
        <v>3</v>
      </c>
      <c r="C16" s="41">
        <f>IF(ISBLANK(grille8!D16),"",grille8!D16)</f>
        <v>4</v>
      </c>
      <c r="D16" s="15" t="s">
        <v>19</v>
      </c>
      <c r="E16" s="42"/>
      <c r="F16" s="16" t="s">
        <v>40</v>
      </c>
      <c r="G16" s="16"/>
      <c r="H16" s="16"/>
      <c r="I16" s="16"/>
      <c r="J16" s="53"/>
    </row>
    <row r="17" spans="1:10" ht="15.95" customHeight="1">
      <c r="A17" s="14" t="s">
        <v>21</v>
      </c>
      <c r="B17" s="40">
        <f>IF(ISBLANK(grille8!B17),"",grille8!B17)</f>
        <v>10</v>
      </c>
      <c r="C17" s="41">
        <f>IF(ISBLANK(grille8!D17),"",grille8!D17)</f>
        <v>1</v>
      </c>
      <c r="D17" s="15" t="s">
        <v>19</v>
      </c>
      <c r="E17" s="42"/>
      <c r="F17" s="16" t="s">
        <v>24</v>
      </c>
      <c r="G17" s="16"/>
      <c r="H17" s="16"/>
      <c r="I17" s="16"/>
      <c r="J17" s="53"/>
    </row>
    <row r="18" spans="1:10" ht="15.95" customHeight="1">
      <c r="A18" s="14" t="s">
        <v>18</v>
      </c>
      <c r="B18" s="40">
        <f>IF(ISBLANK(grille8!B18),"",grille8!B18)</f>
        <v>4</v>
      </c>
      <c r="C18" s="41">
        <f>IF(ISBLANK(grille8!D18),"",grille8!D18)</f>
        <v>3</v>
      </c>
      <c r="D18" s="15" t="s">
        <v>19</v>
      </c>
      <c r="E18" s="42"/>
      <c r="F18" s="16" t="s">
        <v>23</v>
      </c>
      <c r="G18" s="16"/>
      <c r="H18" s="16"/>
      <c r="I18" s="16"/>
      <c r="J18" s="53"/>
    </row>
    <row r="19" spans="1:10" ht="15.95" customHeight="1">
      <c r="A19" s="14" t="s">
        <v>22</v>
      </c>
      <c r="B19" s="40">
        <f>IF(ISBLANK(grille8!B19),"",grille8!B19)</f>
        <v>3</v>
      </c>
      <c r="C19" s="41">
        <f>IF(ISBLANK(grille8!D19),"",grille8!D19)</f>
        <v>9</v>
      </c>
      <c r="D19" s="15" t="s">
        <v>19</v>
      </c>
      <c r="E19" s="42"/>
      <c r="F19" s="16" t="s">
        <v>20</v>
      </c>
      <c r="G19" s="16"/>
      <c r="H19" s="16"/>
      <c r="I19" s="16"/>
      <c r="J19" s="53"/>
    </row>
    <row r="20" spans="1:10" ht="15.95" customHeight="1">
      <c r="A20" s="14" t="s">
        <v>40</v>
      </c>
      <c r="B20" s="40">
        <f>IF(ISBLANK(grille8!B20),"",grille8!B20)</f>
        <v>6</v>
      </c>
      <c r="C20" s="41">
        <f>IF(ISBLANK(grille8!D20),"",grille8!D20)</f>
        <v>4</v>
      </c>
      <c r="D20" s="15" t="s">
        <v>19</v>
      </c>
      <c r="E20" s="42"/>
      <c r="F20" s="16" t="s">
        <v>21</v>
      </c>
      <c r="G20" s="16"/>
      <c r="H20" s="16"/>
      <c r="I20" s="16"/>
      <c r="J20" s="53"/>
    </row>
    <row r="21" spans="1:10" ht="15.95" customHeight="1">
      <c r="A21" s="14" t="s">
        <v>39</v>
      </c>
      <c r="B21" s="40">
        <f>IF(ISBLANK(grille8!B21),"",grille8!B21)</f>
        <v>7</v>
      </c>
      <c r="C21" s="41">
        <f>IF(ISBLANK(grille8!D21),"",grille8!D21)</f>
        <v>6</v>
      </c>
      <c r="D21" s="15" t="s">
        <v>19</v>
      </c>
      <c r="E21" s="42"/>
      <c r="F21" s="16" t="s">
        <v>18</v>
      </c>
      <c r="G21" s="16"/>
      <c r="H21" s="16"/>
      <c r="I21" s="16"/>
      <c r="J21" s="53"/>
    </row>
    <row r="22" spans="1:10" ht="15.95" customHeight="1">
      <c r="A22" s="14" t="s">
        <v>22</v>
      </c>
      <c r="B22" s="40">
        <f>IF(ISBLANK(grille8!B22),"",grille8!B22)</f>
        <v>2</v>
      </c>
      <c r="C22" s="41">
        <f>IF(ISBLANK(grille8!D22),"",grille8!D22)</f>
        <v>4</v>
      </c>
      <c r="D22" s="15" t="s">
        <v>19</v>
      </c>
      <c r="E22" s="42"/>
      <c r="F22" s="16" t="s">
        <v>24</v>
      </c>
      <c r="G22" s="16"/>
      <c r="H22" s="16"/>
      <c r="I22" s="16"/>
      <c r="J22" s="53"/>
    </row>
    <row r="23" spans="1:10" ht="15.95" customHeight="1">
      <c r="A23" s="14" t="s">
        <v>23</v>
      </c>
      <c r="B23" s="40">
        <f>IF(ISBLANK(grille8!B23),"",grille8!B23)</f>
        <v>1</v>
      </c>
      <c r="C23" s="41">
        <f>IF(ISBLANK(grille8!D23),"",grille8!D23)</f>
        <v>3</v>
      </c>
      <c r="D23" s="15" t="s">
        <v>19</v>
      </c>
      <c r="E23" s="42"/>
      <c r="F23" s="16" t="s">
        <v>21</v>
      </c>
      <c r="G23" s="16"/>
      <c r="H23" s="16"/>
      <c r="I23" s="16"/>
      <c r="J23" s="53"/>
    </row>
    <row r="24" spans="1:10" ht="15.95" customHeight="1">
      <c r="A24" s="14" t="s">
        <v>20</v>
      </c>
      <c r="B24" s="40">
        <f>IF(ISBLANK(grille8!B24),"",grille8!B24)</f>
        <v>1</v>
      </c>
      <c r="C24" s="41">
        <f>IF(ISBLANK(grille8!D24),"",grille8!D24)</f>
        <v>3</v>
      </c>
      <c r="D24" s="15" t="s">
        <v>19</v>
      </c>
      <c r="E24" s="42"/>
      <c r="F24" s="16" t="s">
        <v>40</v>
      </c>
      <c r="G24" s="16"/>
      <c r="H24" s="16"/>
      <c r="I24" s="16"/>
      <c r="J24" s="53"/>
    </row>
    <row r="25" spans="1:10" ht="15.95" customHeight="1">
      <c r="A25" s="14" t="s">
        <v>24</v>
      </c>
      <c r="B25" s="40">
        <f>IF(ISBLANK(grille8!B25),"",grille8!B25)</f>
        <v>1</v>
      </c>
      <c r="C25" s="41">
        <f>IF(ISBLANK(grille8!D25),"",grille8!D25)</f>
        <v>6</v>
      </c>
      <c r="D25" s="15" t="s">
        <v>19</v>
      </c>
      <c r="E25" s="42"/>
      <c r="F25" s="16" t="s">
        <v>18</v>
      </c>
      <c r="G25" s="16"/>
      <c r="H25" s="16"/>
      <c r="I25" s="16"/>
      <c r="J25" s="53"/>
    </row>
    <row r="26" spans="1:10" ht="15.95" customHeight="1">
      <c r="A26" s="14" t="s">
        <v>22</v>
      </c>
      <c r="B26" s="40">
        <f>IF(ISBLANK(grille8!B26),"",grille8!B26)</f>
        <v>2</v>
      </c>
      <c r="C26" s="41">
        <f>IF(ISBLANK(grille8!D26),"",grille8!D26)</f>
        <v>1</v>
      </c>
      <c r="D26" s="15" t="s">
        <v>19</v>
      </c>
      <c r="E26" s="42"/>
      <c r="F26" s="16" t="s">
        <v>39</v>
      </c>
      <c r="G26" s="16"/>
      <c r="H26" s="16"/>
      <c r="I26" s="16"/>
      <c r="J26" s="53"/>
    </row>
    <row r="27" spans="1:10" ht="15.95" customHeight="1">
      <c r="A27" s="14" t="s">
        <v>20</v>
      </c>
      <c r="B27" s="40">
        <f>IF(ISBLANK(grille8!B27),"",grille8!B27)</f>
        <v>2</v>
      </c>
      <c r="C27" s="41">
        <f>IF(ISBLANK(grille8!D27),"",grille8!D27)</f>
        <v>4</v>
      </c>
      <c r="D27" s="15" t="s">
        <v>19</v>
      </c>
      <c r="E27" s="42"/>
      <c r="F27" s="16" t="s">
        <v>21</v>
      </c>
      <c r="G27" s="16"/>
      <c r="H27" s="16"/>
      <c r="I27" s="16"/>
      <c r="J27" s="53"/>
    </row>
    <row r="28" spans="1:10" ht="15.95" customHeight="1">
      <c r="A28" s="14" t="s">
        <v>23</v>
      </c>
      <c r="B28" s="40">
        <f>IF(ISBLANK(grille8!B28),"",grille8!B28)</f>
        <v>3</v>
      </c>
      <c r="C28" s="41">
        <f>IF(ISBLANK(grille8!D28),"",grille8!D28)</f>
        <v>4</v>
      </c>
      <c r="D28" s="15" t="s">
        <v>19</v>
      </c>
      <c r="E28" s="42"/>
      <c r="F28" s="16" t="s">
        <v>40</v>
      </c>
      <c r="G28" s="16"/>
      <c r="H28" s="16"/>
      <c r="I28" s="16"/>
      <c r="J28" s="53"/>
    </row>
    <row r="29" spans="1:10" ht="15.95" customHeight="1">
      <c r="A29" s="14" t="s">
        <v>24</v>
      </c>
      <c r="B29" s="40">
        <f>IF(ISBLANK(grille8!B29),"",grille8!B29)</f>
        <v>2</v>
      </c>
      <c r="C29" s="41">
        <f>IF(ISBLANK(grille8!D29),"",grille8!D29)</f>
        <v>4</v>
      </c>
      <c r="D29" s="15" t="s">
        <v>19</v>
      </c>
      <c r="E29" s="42"/>
      <c r="F29" s="16" t="s">
        <v>39</v>
      </c>
      <c r="G29" s="16"/>
      <c r="H29" s="16"/>
      <c r="I29" s="16"/>
      <c r="J29" s="53"/>
    </row>
    <row r="30" spans="1:10" ht="15.95" customHeight="1">
      <c r="A30" s="14" t="s">
        <v>22</v>
      </c>
      <c r="B30" s="40">
        <f>IF(ISBLANK(grille8!B30),"",grille8!B30)</f>
        <v>7</v>
      </c>
      <c r="C30" s="41">
        <f>IF(ISBLANK(grille8!D30),"",grille8!D30)</f>
        <v>1</v>
      </c>
      <c r="D30" s="15" t="s">
        <v>19</v>
      </c>
      <c r="E30" s="42"/>
      <c r="F30" s="16" t="s">
        <v>18</v>
      </c>
      <c r="G30" s="16"/>
      <c r="H30" s="16"/>
      <c r="I30" s="16"/>
      <c r="J30" s="53"/>
    </row>
    <row r="31" spans="1:10" ht="15.95" customHeight="1" thickBot="1">
      <c r="A31" s="54" t="s">
        <v>20</v>
      </c>
      <c r="B31" s="44">
        <f>IF(ISBLANK(grille8!B31),"",grille8!B31)</f>
        <v>6</v>
      </c>
      <c r="C31" s="45">
        <f>IF(ISBLANK(grille8!D31),"",grille8!D31)</f>
        <v>5</v>
      </c>
      <c r="D31" s="18" t="s">
        <v>19</v>
      </c>
      <c r="E31" s="46"/>
      <c r="F31" s="47" t="s">
        <v>23</v>
      </c>
      <c r="G31" s="47"/>
      <c r="H31" s="47"/>
      <c r="I31" s="47"/>
      <c r="J31" s="55"/>
    </row>
    <row r="32" spans="1:10" ht="36" customHeight="1" thickBot="1">
      <c r="A32" s="19" t="s">
        <v>25</v>
      </c>
    </row>
    <row r="33" spans="1:10" ht="15.95" customHeight="1" thickBot="1">
      <c r="A33" s="56" t="s">
        <v>26</v>
      </c>
      <c r="B33" s="57" t="s">
        <v>27</v>
      </c>
      <c r="C33" s="58" t="s">
        <v>28</v>
      </c>
      <c r="D33" s="58" t="s">
        <v>13</v>
      </c>
      <c r="E33" s="58" t="s">
        <v>14</v>
      </c>
      <c r="F33" s="58" t="s">
        <v>15</v>
      </c>
      <c r="G33" s="59" t="s">
        <v>29</v>
      </c>
      <c r="H33" s="59" t="s">
        <v>30</v>
      </c>
      <c r="I33" s="59" t="s">
        <v>31</v>
      </c>
      <c r="J33" s="60" t="s">
        <v>32</v>
      </c>
    </row>
    <row r="34" spans="1:10" ht="15.95" customHeight="1">
      <c r="A34" s="61" t="s">
        <v>18</v>
      </c>
      <c r="B34" s="20">
        <f t="shared" ref="B34:B41" si="0">SUM(D34*2,E34)</f>
        <v>8</v>
      </c>
      <c r="C34" s="21">
        <f t="shared" ref="C34:C41" si="1">SUM(D34:F34)</f>
        <v>7</v>
      </c>
      <c r="D34" s="21">
        <f>IF($B$4&gt;$C$4,1,0)+IF($B$8&gt;$C$8,1,0)+IF($B$13&gt;$C$13,1,0)+IF($B$18&gt;$C$18,1,0)+IF($C$21&gt;$B$21,1,0)+IF($C$25&gt;$B$25,1,0)+IF($C$30&gt;$B$30,1,0)</f>
        <v>3</v>
      </c>
      <c r="E34" s="51">
        <f>IF(AND($B$4="",$C$4=""),0,IF($B$4&gt;$C$4,0,1)*IF($B$4&lt;$C$4,0,1))+IF(AND($B$8="",$C$8=""),0,IF($B$8&gt;$C$8,0,1)*IF($B$8&lt;$C$8,0,1))+IF(AND($B$13="",$C$13=""),0,IF($B$13&gt;$C$13,0,1)*IF($B$13&lt;$C$13,0,1))+IF(AND($B$18="",$C$18=""),0,IF($B$18&gt;$C$18,0,1)*IF($B$18&lt;$C$18,0,1))+IF(AND($B$21="",$C$21=""),0,IF($B$21&gt;$C$21,0,1)*IF($B$21&lt;$C$21,0,1))+IF(AND($B$25="",$C$25=""),0,IF($B$25&gt;$C$25,0,1)*IF($B$25&lt;$C$25,0,1))+IF(AND($B$30="",$C$30=""),0,IF($B$30&gt;$C$30,0,1)*IF($B$30&lt;$C$30,0,1))</f>
        <v>2</v>
      </c>
      <c r="F34" s="21">
        <f>IF($B$4&lt;$C$4,1,0)+IF($B$8&lt;$C$8,1,0)+IF($B$13&lt;$C$13,1,0)+IF($B$18&lt;$C$18,1,0)+IF($C$21&lt;$B$21,1,0)+IF($C$25&lt;$B$25,1,0)+IF($C$30&lt;$B$30,1,0)</f>
        <v>2</v>
      </c>
      <c r="G34" s="22">
        <f>SUM($B$4,$B$8,$B$13,$B$18,$C$21,$C$25,$C$30)</f>
        <v>25</v>
      </c>
      <c r="H34" s="22">
        <f>SUM($C$4,$C$8,$C$13,$C$18,$B$21,$B$25,$B$30)</f>
        <v>25</v>
      </c>
      <c r="I34" s="22">
        <f t="shared" ref="I34:I41" si="2">G34-H34</f>
        <v>0</v>
      </c>
      <c r="J34" s="23">
        <f t="shared" ref="J34:J41" si="3">G34/H34</f>
        <v>1</v>
      </c>
    </row>
    <row r="35" spans="1:10" ht="15.95" customHeight="1">
      <c r="A35" s="17" t="s">
        <v>21</v>
      </c>
      <c r="B35" s="24">
        <f t="shared" si="0"/>
        <v>10</v>
      </c>
      <c r="C35" s="25">
        <f t="shared" si="1"/>
        <v>7</v>
      </c>
      <c r="D35" s="25">
        <f>IF($B$5&gt;$C$5,1,0)+IF($C$8&gt;$B$8,1,0)+IF($B$12&gt;$C$12,1,0)+IF($B$17&gt;$C$17,1,0)+IF($C$20&gt;$B$20,1,0)+IF($C$23&gt;$B$23,1,0)+IF($C$27&gt;$B$27,1,0)</f>
        <v>5</v>
      </c>
      <c r="E35" s="25">
        <f>IF(AND($B$5="",$C$5=""),0,IF($B$5&gt;$C$5,0,1)*IF($B$5&lt;$C$5,0,1))+IF(AND($B$8="",$C$8=""),0,IF($B$8&gt;$C$8,0,1)*IF($B$8&lt;$C$8,0,1))+IF(AND($B$12="",$C$12=""),0,IF($B$12&gt;$C$12,0,1)*IF($B$12&lt;$C$12,0,1))+IF(AND($B$17="",$C$17=""),0,IF($B$17&gt;$C$17,0,1)*IF($B$17&lt;$C$17,0,1))+IF(AND($B$20="",$C$20=""),0,IF($C$20&gt;$B$20,0,1)*IF($C$20&lt;$B$20,0,1))+IF(AND($B$23="",$C$23=""),0,IF($B$23&gt;$C$23,0,1)*IF($B$23&lt;$C$23,0,1))+IF(AND($B$27="",$C$27=""),0,IF($B$27&gt;$C$27,0,1)*IF($B$27&lt;$C$27,0,1))</f>
        <v>0</v>
      </c>
      <c r="F35" s="25">
        <f>IF($B$5&lt;$C$5,1,0)+IF($C$8&lt;$B$8,1,0)+IF($B$12&lt;$C$12,1,0)+IF($B$17&lt;$C$17,1,0)+IF($C$20&lt;$B$20,1,0)+IF($C$23&lt;$B$23,1,0)+IF($C$27&lt;$B$27,1,0)</f>
        <v>2</v>
      </c>
      <c r="G35" s="26">
        <f>SUM($B$5,$C$8,$B$12,$B$17,$C$20,$C$23,$C$27)</f>
        <v>30</v>
      </c>
      <c r="H35" s="26">
        <f>SUM($C$5,$B$8,$C$12,$C$17,$B$20,$B$23,$B$27)</f>
        <v>14</v>
      </c>
      <c r="I35" s="26">
        <f t="shared" si="2"/>
        <v>16</v>
      </c>
      <c r="J35" s="27">
        <f t="shared" si="3"/>
        <v>2.1428571428571428</v>
      </c>
    </row>
    <row r="36" spans="1:10" ht="15.95" customHeight="1">
      <c r="A36" s="17" t="s">
        <v>39</v>
      </c>
      <c r="B36" s="24">
        <f t="shared" si="0"/>
        <v>7</v>
      </c>
      <c r="C36" s="25">
        <f t="shared" si="1"/>
        <v>7</v>
      </c>
      <c r="D36" s="25">
        <f>IF($B$6&gt;$C$6,1,0)+IF($B$9&gt;$C$9,1,0)+IF($C$12&gt;$B$12,1,0)+IF($B$16&gt;$C$16,1,0)+IF($B$21&gt;$C$21,1,0)+IF($C$26&gt;$B$26,1,0)+IF($C$29&gt;$B$29,1,0)</f>
        <v>3</v>
      </c>
      <c r="E36" s="25">
        <f>IF(AND($B$6="",$C$6=""),0,IF($B$6&gt;$C$6,0,1)*IF($B$6&lt;$C$6,0,1))+IF(AND($B$9="",$C$9=""),0,IF($B$9&gt;$C$9,0,1)*IF($B$9&lt;$C$9,0,1))+IF(AND($B$12="",$C$12=""),0,IF($B$12&gt;$C$12,0,1)*IF($B$12&lt;$C$12,0,1))+IF(AND($B$16="",$C$16=""),0,IF($B$16&gt;$C$16,0,1)*IF($B$16&lt;$C$16,0,1))+IF(AND($B$21="",$C$21=""),0,IF($B$21&gt;$C$21,0,1)*IF($B$21&lt;$C$21,0,1))+IF(AND($B$26="",$C$26=""),0,IF($B$26&gt;$C$26,0,1)*IF($B$26&lt;$C$26,0,1))+IF(AND($B$29="",$C$29=""),0,IF($B$29&gt;$C$29,0,1)*IF($B$29&lt;$C$29,0,1))</f>
        <v>1</v>
      </c>
      <c r="F36" s="25">
        <f>IF($B$6&lt;$C$6,1,0)+IF($B$9&lt;$C$9,1,0)+IF($C$12&lt;$B$12,1,0)+IF($B$16&lt;$C$16,1,0)+IF($B$21&lt;$C$21,1,0)+IF($C$26&lt;$B$26,1,0)+IF($C$29&lt;$B$29,1,0)</f>
        <v>3</v>
      </c>
      <c r="G36" s="26">
        <f>SUM($B$6,$B$9,$C$12,$B$16,$B$21,$C$26,$C$29)</f>
        <v>25</v>
      </c>
      <c r="H36" s="26">
        <f>SUM($C$6,$C$9,$B$12,$C$16,$C$21,$B$26,$B$29)</f>
        <v>22</v>
      </c>
      <c r="I36" s="26">
        <f t="shared" si="2"/>
        <v>3</v>
      </c>
      <c r="J36" s="27">
        <f t="shared" si="3"/>
        <v>1.1363636363636365</v>
      </c>
    </row>
    <row r="37" spans="1:10" ht="15.95" customHeight="1">
      <c r="A37" s="17" t="s">
        <v>40</v>
      </c>
      <c r="B37" s="24">
        <f t="shared" si="0"/>
        <v>13</v>
      </c>
      <c r="C37" s="25">
        <f t="shared" si="1"/>
        <v>7</v>
      </c>
      <c r="D37" s="25">
        <f>IF($B$7&gt;$C$7,1,0)+IF($B$10&gt;$C$10,1,0)+IF($C$13&gt;$B$13,1,0)+IF($C$16&gt;$B$16,1,0)+IF($B$20&gt;$C$20,1,0)+IF($C$24&gt;$B$24,1,0)+IF($C$28&gt;$B$28,1,0)</f>
        <v>6</v>
      </c>
      <c r="E37" s="25">
        <f>IF(AND($B$7="",$C$7=""),0,IF($B$7&gt;$C$7,0,1)*IF($B$7&lt;$C$7,0,1))+IF(AND($B$10="",$C$10=""),0,IF($B$10&gt;$C$10,0,1)*IF($B$10&lt;$C$10,0,1))+IF(AND($B$13="",$C$13=""),0,IF($B$13&gt;$C$13,0,1)*IF($B$13&lt;$C$13,0,1))+IF(AND($B$16="",$C$16=""),0,IF($B$16&gt;$C$16,0,1)*IF($B$16&lt;$C$16,0,1))+IF(AND($B$20="",$C$20=""),0,IF($B$20&gt;$C$20,0,1)*IF($B$20&lt;$C$20,0,1))+IF(AND($B$24="",$C$24=""),0,IF($B$24&gt;$C$24,0,1)*IF($B$24&lt;$C$24,0,1))+IF(AND($B$28="",$C$28=""),0,IF($B$28&gt;$C$28,0,1)*IF($B$28&lt;$C$28,0,1))</f>
        <v>1</v>
      </c>
      <c r="F37" s="25">
        <f>IF($B$7&lt;$C$7,1,0)+IF($B$10&lt;$C$10,1,0)+IF($C$13&lt;$B$13,1,0)+IF($C$16&lt;$B$16,1,0)+IF($B$20&lt;$C$20,1,0)+IF($C$24&lt;$B$24,1,0)+IF($C$28&lt;$B$28,1,0)</f>
        <v>0</v>
      </c>
      <c r="G37" s="26">
        <f>SUM($B$7,$B$10,$C$13,$C$16,$B$20,$C$24,$C$28)</f>
        <v>29</v>
      </c>
      <c r="H37" s="26">
        <f>SUM($C$7,$C$10,$B$13,$B$16,$C$20,$B$24,$B$28)</f>
        <v>16</v>
      </c>
      <c r="I37" s="26">
        <f t="shared" si="2"/>
        <v>13</v>
      </c>
      <c r="J37" s="27">
        <f t="shared" si="3"/>
        <v>1.8125</v>
      </c>
    </row>
    <row r="38" spans="1:10" ht="15.95" customHeight="1">
      <c r="A38" s="17" t="s">
        <v>24</v>
      </c>
      <c r="B38" s="24">
        <f t="shared" si="0"/>
        <v>2</v>
      </c>
      <c r="C38" s="25">
        <f t="shared" si="1"/>
        <v>7</v>
      </c>
      <c r="D38" s="25">
        <f>IF($C$7&gt;$B$7,1,0)+IF($B$11&gt;$C$11,1,0)+IF($B$14&gt;$C$14,1,0)+IF($C$17&gt;$B$17,1,0)+IF($C$22&gt;$B$22,1,0)+IF($B$25&gt;$C$25,1,0)+IF($B$29&gt;$C$29,1,0)</f>
        <v>1</v>
      </c>
      <c r="E38" s="25">
        <f>IF(AND($B$7="",$C$7=""),0,IF($B$7&gt;$C$7,0,1)*IF($B$7&lt;$C$7,0,1))+IF(AND($B$11="",$C$11=""),0,IF($B$11&gt;$C$11,0,1)*IF($B$11&lt;$C$11,0,1))+IF(AND($B$14="",$C$14=""),0,IF($B$14&gt;$C$14,0,1)*IF($B$14&lt;$C$14,0,1))+IF(AND($B$17="",$C$17=""),0,IF($B$17&gt;$C$17,0,1)*IF($B$17&lt;$C$17,0,1))+IF(AND($B$22="",$C$22=""),0,IF($B$22&gt;$C$22,0,1)*IF($B$22&lt;$C$22,0,1))+IF(AND($B$25="",$C$25=""),0,IF($B$25&gt;$C$25,0,1)*IF($B$25&lt;$C$25,0,1))+IF(AND($B$29="",$C$29=""),0,IF($B$29&gt;$C$29,0,1)*IF($B$29&lt;$C$29,0,1))</f>
        <v>0</v>
      </c>
      <c r="F38" s="25">
        <f>IF($C$7&lt;$B$7,1,0)+IF($B$11&lt;$C$11,1,0)+IF($B$14&lt;$C$14,1,0)+IF($C$17&lt;$B$17,1,0)+IF($C$22&lt;$B$22,1,0)+IF($B$25&lt;$C$25,1,0)+IF($B$29&lt;$C$29,1,0)</f>
        <v>6</v>
      </c>
      <c r="G38" s="26">
        <f>SUM($C$7,$B$11,$B$14,$C$17,$C$22,$B$25,$B$29)</f>
        <v>11</v>
      </c>
      <c r="H38" s="26">
        <f>SUM($B$7,$C$11,$C$14,$B$17,$B$22,$C$25,$C$29)</f>
        <v>36</v>
      </c>
      <c r="I38" s="26">
        <f t="shared" si="2"/>
        <v>-25</v>
      </c>
      <c r="J38" s="27">
        <f t="shared" si="3"/>
        <v>0.30555555555555558</v>
      </c>
    </row>
    <row r="39" spans="1:10" ht="15.95" customHeight="1">
      <c r="A39" s="17" t="s">
        <v>23</v>
      </c>
      <c r="B39" s="24">
        <f t="shared" si="0"/>
        <v>2</v>
      </c>
      <c r="C39" s="25">
        <f t="shared" si="1"/>
        <v>7</v>
      </c>
      <c r="D39" s="25">
        <f>IF($C$6&gt;$B$6,1,0)+IF($C$11&gt;$B$11,1,0)+IF($B$15&gt;$C$15,1,0)+IF($C$18&gt;$B$18,1,0)+IF($B$23&gt;$C$23,1,0)+IF($B$28&gt;$C$28,1,0)+IF($C$31&gt;$B$31,1,0)</f>
        <v>1</v>
      </c>
      <c r="E39" s="25">
        <f>IF(AND($B$6="",$C$6=""),0,IF($B$6&gt;$C$6,0,1)*IF($B$6&lt;$C$6,0,1))+IF(AND($B$11="",$C$11=""),0,IF($B$11&gt;$C$11,0,1)*IF($B$11&lt;$C$11,0,1))+IF(AND($B$15="",$C$15=""),0,IF($B$15&gt;$C$15,0,1)*IF($B$15&lt;$C$15,0,1))+IF(AND($B$18="",$C$18=""),0,IF($B$18&gt;$C$18,0,1)*IF($B$18&lt;$C$18,0,1))+IF(AND($B$23="",$C$23=""),0,IF($B$23&gt;$C$23,0,1)*IF($B$23&lt;$C$23,0,1))+IF(AND($B$28="",$C$28=""),0,IF($B$28&gt;$C$28,0,1)*IF($B$28&lt;$C$28,0,1))+IF(AND($B$31="",$C$31=""),0,IF($B$31&gt;$C$31,0,1)*IF($B$31&lt;$C$31,0,1))</f>
        <v>0</v>
      </c>
      <c r="F39" s="25">
        <f>IF($C$6&lt;$B$6,1,0)+IF($C$11&lt;$B$11,1,0)+IF($B$15&lt;$C$15,1,0)+IF($C$18&lt;$B$18,1,0)+IF($B$23&lt;$C$23,1,0)+IF($B$28&lt;$C$28,1,0)+IF($C$31&lt;$B$31,1,0)</f>
        <v>6</v>
      </c>
      <c r="G39" s="26">
        <f>SUM($C$6,$C$11,$B$15,$C$18,$B$23,$B$28,$C$31)</f>
        <v>21</v>
      </c>
      <c r="H39" s="26">
        <f>SUM($B$6,$B$11,$C$15,$B$18,$C$23,$C$28,$B$31)</f>
        <v>30</v>
      </c>
      <c r="I39" s="26">
        <f t="shared" si="2"/>
        <v>-9</v>
      </c>
      <c r="J39" s="27">
        <f t="shared" si="3"/>
        <v>0.7</v>
      </c>
    </row>
    <row r="40" spans="1:10" ht="15.95" customHeight="1">
      <c r="A40" s="17" t="s">
        <v>22</v>
      </c>
      <c r="B40" s="24">
        <f t="shared" si="0"/>
        <v>6</v>
      </c>
      <c r="C40" s="25">
        <f t="shared" si="1"/>
        <v>7</v>
      </c>
      <c r="D40" s="25">
        <f>IF($C$5&gt;$B$5,1,0)+IF($C$10&gt;$B$10,1,0)+IF($C$15&gt;$B$15,1,0)+IF($B$19&gt;$C$19,1,0)+IF($B$22&gt;$C$22,1,0)+IF($B$26&gt;$C$26,1,0)+IF($B$30&gt;$C$30,1,0)</f>
        <v>3</v>
      </c>
      <c r="E40" s="25">
        <f>IF(AND($B$5="",$C$5=""),0,IF($B$5&gt;$C$5,0,1)*IF($B$5&lt;$C$5,0,1))+IF(AND($B$10="",$C$10=""),0,IF($B$10&gt;$C$10,0,1)*IF($B$10&lt;$C$10,0,1))+IF(AND($B$15="",$C$15=""),0,IF($B$15&gt;$C$15,0,1)*IF($B$15&lt;$C$15,0,1))+IF(AND($B$19="",$C$19=""),0,IF($B$19&gt;$C$19,0,1)*IF($B$19&lt;$C$19,0,1))+IF(AND($B$22="",$C$22=""),0,IF($B$22&gt;$C$22,0,1)*IF($B$22&lt;$C$22,0,1))+IF(AND($B$26="",$C$26=""),0,IF($B$26&gt;$C$26,0,1)*IF($B$26&lt;$C$26,0,1))+IF(AND($B$30="",$C$30=""),0,IF($B$30&gt;$C$30,0,1)*IF($B$30&lt;$C$30,0,1))</f>
        <v>0</v>
      </c>
      <c r="F40" s="25">
        <f>IF($C$5&lt;$B$5,1,0)+IF($C$10&lt;$B$10,1,0)+IF($C$15&lt;$B$15,1,0)+IF($B$19&lt;$C$19,1,0)+IF($B$22&lt;$C$22,1,0)+IF($B$26&lt;$C$26,1,0)+IF($B$30&lt;$C$30,1,0)</f>
        <v>4</v>
      </c>
      <c r="G40" s="26">
        <f>SUM($C$5,$C$10,$C$15,$B$19,$B$22,$B$26,$B$30)</f>
        <v>23</v>
      </c>
      <c r="H40" s="26">
        <f>SUM($B$5,$B$10,$B$15,$C$19,$C$22,$C$26,$C$30)</f>
        <v>28</v>
      </c>
      <c r="I40" s="26">
        <f t="shared" si="2"/>
        <v>-5</v>
      </c>
      <c r="J40" s="27">
        <f t="shared" si="3"/>
        <v>0.8214285714285714</v>
      </c>
    </row>
    <row r="41" spans="1:10" ht="15.95" customHeight="1" thickBot="1">
      <c r="A41" s="17" t="s">
        <v>20</v>
      </c>
      <c r="B41" s="29">
        <f t="shared" si="0"/>
        <v>8</v>
      </c>
      <c r="C41" s="30">
        <f t="shared" si="1"/>
        <v>7</v>
      </c>
      <c r="D41" s="30">
        <f>IF($C$4&gt;$B$4,1,0)+IF($C$9&gt;$B$9,1,0)+IF($C$14&gt;$B$14,1,0)+IF($C$19&gt;$B$19,1,0)+IF($B$24&gt;$C$24,1,0)+IF($B$27&gt;$C$27,1,0)+IF($B$31&gt;$C$31,1,0)</f>
        <v>3</v>
      </c>
      <c r="E41" s="30">
        <f>IF(AND($B$4="",$C$4=""),0,IF($B$4&gt;$C$4,0,1)*IF($B$4&lt;$C$4,0,1))+IF(AND($B$9="",$C$9=""),0,IF($B$9&gt;$C$9,0,1)*IF($B$9&lt;$C$9,0,1))+IF(AND($B$14="",$C$14=""),0,IF($B$14&gt;$C$14,0,1)*IF($B$14&lt;$C$14,0,1))+IF(AND($B$19="",$C$19=""),0,IF($B$19&gt;$C$19,0,1)*IF($B$19&lt;$C$19,0,1))+IF(AND($B$24="",$C$24=""),0,IF($B$24&gt;$C$24,0,1)*IF($B$24&lt;$C$24,0,1))+IF(AND($B$27="",$C$27=""),0,IF($B$27&gt;$C$27,0,1)*IF($B$27&lt;$C$27,0,1))+IF(AND($B$31="",$C$31=""),0,IF($B$31&gt;$C$31,0,1)*IF($B$31&lt;$C$31,0,1))</f>
        <v>2</v>
      </c>
      <c r="F41" s="30">
        <f>IF($C$4&lt;$B$4,1,0)+IF($C$9&lt;$B$9,1,0)+IF($C$14&lt;$B$14,1,0)+IF($C$19&lt;$B$19,1,0)+IF($B$24&lt;$C$24,1,0)+IF($B$27&lt;$C$27,1,0)+IF($B$31&lt;$C$31,1,0)</f>
        <v>2</v>
      </c>
      <c r="G41" s="31">
        <f>SUM($C$4,$C$9,$C$14,$C$19,$B$24,$B$27,$B$31)</f>
        <v>30</v>
      </c>
      <c r="H41" s="31">
        <f>SUM($B$4,$B$9,$B$14,$B$19,$C$24,$C$27,$C$31)</f>
        <v>23</v>
      </c>
      <c r="I41" s="31">
        <f t="shared" si="2"/>
        <v>7</v>
      </c>
      <c r="J41" s="32">
        <f t="shared" si="3"/>
        <v>1.3043478260869565</v>
      </c>
    </row>
    <row r="42" spans="1:10" ht="15.95" customHeight="1" thickBot="1">
      <c r="A42" s="62" t="s">
        <v>33</v>
      </c>
      <c r="B42" s="33">
        <f t="shared" ref="B42:I42" si="4">SUM(B34:B41)</f>
        <v>56</v>
      </c>
      <c r="C42" s="34">
        <f t="shared" si="4"/>
        <v>56</v>
      </c>
      <c r="D42" s="34">
        <f t="shared" si="4"/>
        <v>25</v>
      </c>
      <c r="E42" s="34">
        <f t="shared" si="4"/>
        <v>6</v>
      </c>
      <c r="F42" s="34">
        <f t="shared" si="4"/>
        <v>25</v>
      </c>
      <c r="G42" s="34">
        <f t="shared" si="4"/>
        <v>194</v>
      </c>
      <c r="H42" s="34">
        <f t="shared" si="4"/>
        <v>194</v>
      </c>
      <c r="I42" s="34">
        <f t="shared" si="4"/>
        <v>0</v>
      </c>
      <c r="J42" s="35"/>
    </row>
    <row r="43" spans="1:10" s="50" customFormat="1" ht="29.25" customHeight="1">
      <c r="A43" s="190" t="s">
        <v>16</v>
      </c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10" ht="15.95" customHeight="1">
      <c r="A44" s="183" t="s">
        <v>34</v>
      </c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ht="15.95" customHeight="1" thickBot="1">
      <c r="A45" s="189" t="s">
        <v>35</v>
      </c>
      <c r="B45" s="189"/>
      <c r="C45" s="189"/>
      <c r="D45" s="189"/>
      <c r="E45" s="189"/>
      <c r="F45" s="189"/>
      <c r="G45" s="189"/>
      <c r="H45" s="189"/>
      <c r="I45" s="189"/>
      <c r="J45" s="189"/>
    </row>
    <row r="46" spans="1:10" ht="15.95" customHeight="1">
      <c r="A46" s="11" t="s">
        <v>21</v>
      </c>
      <c r="B46" s="36" t="str">
        <f>IF(ISBLANK(grille8!B46),"",grille8!B46)</f>
        <v/>
      </c>
      <c r="C46" s="41" t="str">
        <f>IF(ISBLANK(grille8!D46),"",grille8!D46)</f>
        <v/>
      </c>
      <c r="D46" s="12" t="s">
        <v>19</v>
      </c>
      <c r="E46" s="38"/>
      <c r="F46" s="13" t="s">
        <v>40</v>
      </c>
      <c r="G46" s="13"/>
      <c r="H46" s="13"/>
      <c r="I46" s="13"/>
      <c r="J46" s="39"/>
    </row>
    <row r="47" spans="1:10" ht="15.95" customHeight="1">
      <c r="A47" s="14" t="s">
        <v>39</v>
      </c>
      <c r="B47" s="40" t="str">
        <f>IF(ISBLANK(grille8!B47),"",grille8!B47)</f>
        <v/>
      </c>
      <c r="C47" s="41" t="str">
        <f>IF(ISBLANK(grille8!D47),"",grille8!D47)</f>
        <v/>
      </c>
      <c r="D47" s="15" t="s">
        <v>19</v>
      </c>
      <c r="E47" s="42"/>
      <c r="F47" s="16" t="s">
        <v>24</v>
      </c>
      <c r="G47" s="16"/>
      <c r="H47" s="16"/>
      <c r="I47" s="16"/>
      <c r="J47" s="43"/>
    </row>
    <row r="48" spans="1:10" ht="15.95" customHeight="1">
      <c r="A48" s="14" t="s">
        <v>18</v>
      </c>
      <c r="B48" s="40" t="str">
        <f>IF(ISBLANK(grille8!B48),"",grille8!B48)</f>
        <v/>
      </c>
      <c r="C48" s="41" t="str">
        <f>IF(ISBLANK(grille8!D48),"",grille8!D48)</f>
        <v/>
      </c>
      <c r="D48" s="15" t="s">
        <v>19</v>
      </c>
      <c r="E48" s="42"/>
      <c r="F48" s="16" t="s">
        <v>22</v>
      </c>
      <c r="G48" s="16"/>
      <c r="H48" s="16"/>
      <c r="I48" s="16"/>
      <c r="J48" s="43"/>
    </row>
    <row r="49" spans="1:10" ht="15.95" customHeight="1">
      <c r="A49" s="14" t="s">
        <v>21</v>
      </c>
      <c r="B49" s="40" t="str">
        <f>IF(ISBLANK(grille8!B49),"",grille8!B49)</f>
        <v/>
      </c>
      <c r="C49" s="41" t="str">
        <f>IF(ISBLANK(grille8!D49),"",grille8!D49)</f>
        <v/>
      </c>
      <c r="D49" s="15" t="s">
        <v>19</v>
      </c>
      <c r="E49" s="42"/>
      <c r="F49" s="16" t="s">
        <v>20</v>
      </c>
      <c r="G49" s="16"/>
      <c r="H49" s="16"/>
      <c r="I49" s="16"/>
      <c r="J49" s="43"/>
    </row>
    <row r="50" spans="1:10" ht="15.95" customHeight="1">
      <c r="A50" s="14" t="s">
        <v>40</v>
      </c>
      <c r="B50" s="40" t="str">
        <f>IF(ISBLANK(grille8!B50),"",grille8!B50)</f>
        <v/>
      </c>
      <c r="C50" s="41" t="str">
        <f>IF(ISBLANK(grille8!D50),"",grille8!D50)</f>
        <v/>
      </c>
      <c r="D50" s="15" t="s">
        <v>19</v>
      </c>
      <c r="E50" s="42"/>
      <c r="F50" s="16" t="s">
        <v>23</v>
      </c>
      <c r="G50" s="16"/>
      <c r="H50" s="16"/>
      <c r="I50" s="16"/>
      <c r="J50" s="43"/>
    </row>
    <row r="51" spans="1:10" ht="15.95" customHeight="1">
      <c r="A51" s="14" t="s">
        <v>39</v>
      </c>
      <c r="B51" s="40" t="str">
        <f>IF(ISBLANK(grille8!B51),"",grille8!B51)</f>
        <v/>
      </c>
      <c r="C51" s="41" t="str">
        <f>IF(ISBLANK(grille8!D51),"",grille8!D51)</f>
        <v/>
      </c>
      <c r="D51" s="15" t="s">
        <v>19</v>
      </c>
      <c r="E51" s="42"/>
      <c r="F51" s="16" t="s">
        <v>22</v>
      </c>
      <c r="G51" s="16"/>
      <c r="H51" s="16"/>
      <c r="I51" s="16"/>
      <c r="J51" s="43"/>
    </row>
    <row r="52" spans="1:10" ht="15.95" customHeight="1">
      <c r="A52" s="14" t="s">
        <v>18</v>
      </c>
      <c r="B52" s="40" t="str">
        <f>IF(ISBLANK(grille8!B52),"",grille8!B52)</f>
        <v/>
      </c>
      <c r="C52" s="41" t="str">
        <f>IF(ISBLANK(grille8!D52),"",grille8!D52)</f>
        <v/>
      </c>
      <c r="D52" s="15" t="s">
        <v>19</v>
      </c>
      <c r="E52" s="42"/>
      <c r="F52" s="16" t="s">
        <v>24</v>
      </c>
      <c r="G52" s="16"/>
      <c r="H52" s="16"/>
      <c r="I52" s="16"/>
      <c r="J52" s="43"/>
    </row>
    <row r="53" spans="1:10" ht="15.95" customHeight="1">
      <c r="A53" s="14" t="s">
        <v>40</v>
      </c>
      <c r="B53" s="40" t="str">
        <f>IF(ISBLANK(grille8!B53),"",grille8!B53)</f>
        <v/>
      </c>
      <c r="C53" s="41" t="str">
        <f>IF(ISBLANK(grille8!D53),"",grille8!D53)</f>
        <v/>
      </c>
      <c r="D53" s="15" t="s">
        <v>19</v>
      </c>
      <c r="E53" s="42"/>
      <c r="F53" s="16" t="s">
        <v>20</v>
      </c>
      <c r="G53" s="16"/>
      <c r="H53" s="16"/>
      <c r="I53" s="16"/>
      <c r="J53" s="43"/>
    </row>
    <row r="54" spans="1:10" ht="15.95" customHeight="1">
      <c r="A54" s="14" t="s">
        <v>21</v>
      </c>
      <c r="B54" s="40" t="str">
        <f>IF(ISBLANK(grille8!B54),"",grille8!B54)</f>
        <v/>
      </c>
      <c r="C54" s="41" t="str">
        <f>IF(ISBLANK(grille8!D54),"",grille8!D54)</f>
        <v/>
      </c>
      <c r="D54" s="15" t="s">
        <v>19</v>
      </c>
      <c r="E54" s="42"/>
      <c r="F54" s="16" t="s">
        <v>23</v>
      </c>
      <c r="G54" s="16"/>
      <c r="H54" s="16"/>
      <c r="I54" s="16"/>
      <c r="J54" s="43"/>
    </row>
    <row r="55" spans="1:10" ht="15.95" customHeight="1">
      <c r="A55" s="14" t="s">
        <v>18</v>
      </c>
      <c r="B55" s="40" t="str">
        <f>IF(ISBLANK(grille8!B55),"",grille8!B55)</f>
        <v/>
      </c>
      <c r="C55" s="41" t="str">
        <f>IF(ISBLANK(grille8!D55),"",grille8!D55)</f>
        <v/>
      </c>
      <c r="D55" s="15" t="s">
        <v>19</v>
      </c>
      <c r="E55" s="42"/>
      <c r="F55" s="16" t="s">
        <v>39</v>
      </c>
      <c r="G55" s="16"/>
      <c r="H55" s="16"/>
      <c r="I55" s="16"/>
      <c r="J55" s="43"/>
    </row>
    <row r="56" spans="1:10" ht="15.95" customHeight="1">
      <c r="A56" s="14" t="s">
        <v>24</v>
      </c>
      <c r="B56" s="40" t="str">
        <f>IF(ISBLANK(grille8!B56),"",grille8!B56)</f>
        <v/>
      </c>
      <c r="C56" s="41" t="str">
        <f>IF(ISBLANK(grille8!D56),"",grille8!D56)</f>
        <v/>
      </c>
      <c r="D56" s="15" t="s">
        <v>19</v>
      </c>
      <c r="E56" s="42"/>
      <c r="F56" s="16" t="s">
        <v>22</v>
      </c>
      <c r="G56" s="16"/>
      <c r="H56" s="16"/>
      <c r="I56" s="16"/>
      <c r="J56" s="43"/>
    </row>
    <row r="57" spans="1:10" ht="15.95" customHeight="1">
      <c r="A57" s="14" t="s">
        <v>23</v>
      </c>
      <c r="B57" s="40" t="str">
        <f>IF(ISBLANK(grille8!B57),"",grille8!B57)</f>
        <v/>
      </c>
      <c r="C57" s="41" t="str">
        <f>IF(ISBLANK(grille8!D57),"",grille8!D57)</f>
        <v/>
      </c>
      <c r="D57" s="15" t="s">
        <v>19</v>
      </c>
      <c r="E57" s="42"/>
      <c r="F57" s="16" t="s">
        <v>20</v>
      </c>
      <c r="G57" s="16"/>
      <c r="H57" s="16"/>
      <c r="I57" s="16"/>
      <c r="J57" s="43"/>
    </row>
    <row r="58" spans="1:10" ht="15.95" customHeight="1">
      <c r="A58" s="14" t="s">
        <v>40</v>
      </c>
      <c r="B58" s="40" t="str">
        <f>IF(ISBLANK(grille8!B58),"",grille8!B58)</f>
        <v/>
      </c>
      <c r="C58" s="41" t="str">
        <f>IF(ISBLANK(grille8!D58),"",grille8!D58)</f>
        <v/>
      </c>
      <c r="D58" s="15" t="s">
        <v>19</v>
      </c>
      <c r="E58" s="42"/>
      <c r="F58" s="16" t="s">
        <v>39</v>
      </c>
      <c r="G58" s="16"/>
      <c r="H58" s="16"/>
      <c r="I58" s="16"/>
      <c r="J58" s="43"/>
    </row>
    <row r="59" spans="1:10" ht="15.95" customHeight="1">
      <c r="A59" s="14" t="s">
        <v>24</v>
      </c>
      <c r="B59" s="40" t="str">
        <f>IF(ISBLANK(grille8!B59),"",grille8!B59)</f>
        <v/>
      </c>
      <c r="C59" s="41" t="str">
        <f>IF(ISBLANK(grille8!D59),"",grille8!D59)</f>
        <v/>
      </c>
      <c r="D59" s="15" t="s">
        <v>19</v>
      </c>
      <c r="E59" s="42"/>
      <c r="F59" s="16" t="s">
        <v>21</v>
      </c>
      <c r="G59" s="16"/>
      <c r="H59" s="16"/>
      <c r="I59" s="16"/>
      <c r="J59" s="43"/>
    </row>
    <row r="60" spans="1:10" ht="15.95" customHeight="1">
      <c r="A60" s="14" t="s">
        <v>23</v>
      </c>
      <c r="B60" s="40" t="str">
        <f>IF(ISBLANK(grille8!B60),"",grille8!B60)</f>
        <v/>
      </c>
      <c r="C60" s="41" t="str">
        <f>IF(ISBLANK(grille8!D60),"",grille8!D60)</f>
        <v/>
      </c>
      <c r="D60" s="15" t="s">
        <v>19</v>
      </c>
      <c r="E60" s="42"/>
      <c r="F60" s="16" t="s">
        <v>18</v>
      </c>
      <c r="G60" s="16"/>
      <c r="H60" s="16"/>
      <c r="I60" s="16"/>
      <c r="J60" s="43"/>
    </row>
    <row r="61" spans="1:10" ht="15.95" customHeight="1">
      <c r="A61" s="14" t="s">
        <v>20</v>
      </c>
      <c r="B61" s="40" t="str">
        <f>IF(ISBLANK(grille8!B61),"",grille8!B61)</f>
        <v/>
      </c>
      <c r="C61" s="41" t="str">
        <f>IF(ISBLANK(grille8!D61),"",grille8!D61)</f>
        <v/>
      </c>
      <c r="D61" s="15" t="s">
        <v>19</v>
      </c>
      <c r="E61" s="42"/>
      <c r="F61" s="16" t="s">
        <v>22</v>
      </c>
      <c r="G61" s="16"/>
      <c r="H61" s="16"/>
      <c r="I61" s="16"/>
      <c r="J61" s="43"/>
    </row>
    <row r="62" spans="1:10" ht="15.95" customHeight="1">
      <c r="A62" s="14" t="s">
        <v>39</v>
      </c>
      <c r="B62" s="40" t="str">
        <f>IF(ISBLANK(grille8!B62),"",grille8!B62)</f>
        <v/>
      </c>
      <c r="C62" s="41" t="str">
        <f>IF(ISBLANK(grille8!D62),"",grille8!D62)</f>
        <v/>
      </c>
      <c r="D62" s="15" t="s">
        <v>19</v>
      </c>
      <c r="E62" s="42"/>
      <c r="F62" s="16" t="s">
        <v>21</v>
      </c>
      <c r="G62" s="16"/>
      <c r="H62" s="16"/>
      <c r="I62" s="16"/>
      <c r="J62" s="43"/>
    </row>
    <row r="63" spans="1:10" ht="15.95" customHeight="1">
      <c r="A63" s="14" t="s">
        <v>40</v>
      </c>
      <c r="B63" s="40" t="str">
        <f>IF(ISBLANK(grille8!B63),"",grille8!B63)</f>
        <v/>
      </c>
      <c r="C63" s="41" t="str">
        <f>IF(ISBLANK(grille8!D63),"",grille8!D63)</f>
        <v/>
      </c>
      <c r="D63" s="15" t="s">
        <v>19</v>
      </c>
      <c r="E63" s="42"/>
      <c r="F63" s="16" t="s">
        <v>18</v>
      </c>
      <c r="G63" s="16"/>
      <c r="H63" s="16"/>
      <c r="I63" s="16"/>
      <c r="J63" s="43"/>
    </row>
    <row r="64" spans="1:10" ht="15.95" customHeight="1">
      <c r="A64" s="14" t="s">
        <v>20</v>
      </c>
      <c r="B64" s="40" t="str">
        <f>IF(ISBLANK(grille8!B64),"",grille8!B64)</f>
        <v/>
      </c>
      <c r="C64" s="41" t="str">
        <f>IF(ISBLANK(grille8!D64),"",grille8!D64)</f>
        <v/>
      </c>
      <c r="D64" s="15" t="s">
        <v>19</v>
      </c>
      <c r="E64" s="42"/>
      <c r="F64" s="16" t="s">
        <v>24</v>
      </c>
      <c r="G64" s="16"/>
      <c r="H64" s="16"/>
      <c r="I64" s="16"/>
      <c r="J64" s="43"/>
    </row>
    <row r="65" spans="1:10" ht="15.95" customHeight="1">
      <c r="A65" s="14" t="s">
        <v>22</v>
      </c>
      <c r="B65" s="40" t="str">
        <f>IF(ISBLANK(grille8!B65),"",grille8!B65)</f>
        <v/>
      </c>
      <c r="C65" s="41" t="str">
        <f>IF(ISBLANK(grille8!D65),"",grille8!D65)</f>
        <v/>
      </c>
      <c r="D65" s="15" t="s">
        <v>19</v>
      </c>
      <c r="E65" s="42"/>
      <c r="F65" s="16" t="s">
        <v>23</v>
      </c>
      <c r="G65" s="16"/>
      <c r="H65" s="16"/>
      <c r="I65" s="16"/>
      <c r="J65" s="43"/>
    </row>
    <row r="66" spans="1:10" ht="15.95" customHeight="1">
      <c r="A66" s="14" t="s">
        <v>21</v>
      </c>
      <c r="B66" s="40" t="str">
        <f>IF(ISBLANK(grille8!B66),"",grille8!B66)</f>
        <v/>
      </c>
      <c r="C66" s="41" t="str">
        <f>IF(ISBLANK(grille8!D66),"",grille8!D66)</f>
        <v/>
      </c>
      <c r="D66" s="15" t="s">
        <v>19</v>
      </c>
      <c r="E66" s="42"/>
      <c r="F66" s="16" t="s">
        <v>18</v>
      </c>
      <c r="G66" s="16"/>
      <c r="H66" s="16"/>
      <c r="I66" s="16"/>
      <c r="J66" s="43"/>
    </row>
    <row r="67" spans="1:10" ht="15.95" customHeight="1">
      <c r="A67" s="14" t="s">
        <v>20</v>
      </c>
      <c r="B67" s="40" t="str">
        <f>IF(ISBLANK(grille8!B67),"",grille8!B67)</f>
        <v/>
      </c>
      <c r="C67" s="41" t="str">
        <f>IF(ISBLANK(grille8!D67),"",grille8!D67)</f>
        <v/>
      </c>
      <c r="D67" s="15" t="s">
        <v>19</v>
      </c>
      <c r="E67" s="42"/>
      <c r="F67" s="16" t="s">
        <v>39</v>
      </c>
      <c r="G67" s="16"/>
      <c r="H67" s="16"/>
      <c r="I67" s="16"/>
      <c r="J67" s="43"/>
    </row>
    <row r="68" spans="1:10" ht="15.95" customHeight="1">
      <c r="A68" s="14" t="s">
        <v>22</v>
      </c>
      <c r="B68" s="40" t="str">
        <f>IF(ISBLANK(grille8!B68),"",grille8!B68)</f>
        <v/>
      </c>
      <c r="C68" s="41" t="str">
        <f>IF(ISBLANK(grille8!D68),"",grille8!D68)</f>
        <v/>
      </c>
      <c r="D68" s="15" t="s">
        <v>19</v>
      </c>
      <c r="E68" s="42"/>
      <c r="F68" s="16" t="s">
        <v>40</v>
      </c>
      <c r="G68" s="16"/>
      <c r="H68" s="16"/>
      <c r="I68" s="16"/>
      <c r="J68" s="43"/>
    </row>
    <row r="69" spans="1:10" ht="15.95" customHeight="1">
      <c r="A69" s="14" t="s">
        <v>23</v>
      </c>
      <c r="B69" s="40" t="str">
        <f>IF(ISBLANK(grille8!B69),"",grille8!B69)</f>
        <v/>
      </c>
      <c r="C69" s="41" t="str">
        <f>IF(ISBLANK(grille8!D69),"",grille8!D69)</f>
        <v/>
      </c>
      <c r="D69" s="15" t="s">
        <v>19</v>
      </c>
      <c r="E69" s="42"/>
      <c r="F69" s="16" t="s">
        <v>24</v>
      </c>
      <c r="G69" s="16"/>
      <c r="H69" s="16"/>
      <c r="I69" s="16"/>
      <c r="J69" s="43"/>
    </row>
    <row r="70" spans="1:10" ht="15.95" customHeight="1">
      <c r="A70" s="14" t="s">
        <v>20</v>
      </c>
      <c r="B70" s="40" t="str">
        <f>IF(ISBLANK(grille8!B70),"",grille8!B70)</f>
        <v/>
      </c>
      <c r="C70" s="41" t="str">
        <f>IF(ISBLANK(grille8!D70),"",grille8!D70)</f>
        <v/>
      </c>
      <c r="D70" s="15" t="s">
        <v>19</v>
      </c>
      <c r="E70" s="42"/>
      <c r="F70" s="16" t="s">
        <v>18</v>
      </c>
      <c r="G70" s="16"/>
      <c r="H70" s="16"/>
      <c r="I70" s="16"/>
      <c r="J70" s="43"/>
    </row>
    <row r="71" spans="1:10" ht="15.95" customHeight="1">
      <c r="A71" s="14" t="s">
        <v>22</v>
      </c>
      <c r="B71" s="40" t="str">
        <f>IF(ISBLANK(grille8!B71),"",grille8!B71)</f>
        <v/>
      </c>
      <c r="C71" s="41" t="str">
        <f>IF(ISBLANK(grille8!D71),"",grille8!D71)</f>
        <v/>
      </c>
      <c r="D71" s="15" t="s">
        <v>19</v>
      </c>
      <c r="E71" s="42"/>
      <c r="F71" s="16" t="s">
        <v>21</v>
      </c>
      <c r="G71" s="16"/>
      <c r="H71" s="16"/>
      <c r="I71" s="16"/>
      <c r="J71" s="43"/>
    </row>
    <row r="72" spans="1:10" ht="15.95" customHeight="1">
      <c r="A72" s="14" t="s">
        <v>23</v>
      </c>
      <c r="B72" s="40" t="str">
        <f>IF(ISBLANK(grille8!B72),"",grille8!B72)</f>
        <v/>
      </c>
      <c r="C72" s="41" t="str">
        <f>IF(ISBLANK(grille8!D72),"",grille8!D72)</f>
        <v/>
      </c>
      <c r="D72" s="15" t="s">
        <v>19</v>
      </c>
      <c r="E72" s="42"/>
      <c r="F72" s="16" t="s">
        <v>39</v>
      </c>
      <c r="G72" s="16"/>
      <c r="H72" s="16"/>
      <c r="I72" s="16"/>
      <c r="J72" s="43"/>
    </row>
    <row r="73" spans="1:10" ht="15.95" customHeight="1" thickBot="1">
      <c r="A73" s="54" t="s">
        <v>24</v>
      </c>
      <c r="B73" s="44" t="str">
        <f>IF(ISBLANK(grille8!B73),"",grille8!B73)</f>
        <v/>
      </c>
      <c r="C73" s="45" t="str">
        <f>IF(ISBLANK(grille8!D73),"",grille8!D73)</f>
        <v/>
      </c>
      <c r="D73" s="18" t="s">
        <v>19</v>
      </c>
      <c r="E73" s="46"/>
      <c r="F73" s="47" t="s">
        <v>40</v>
      </c>
      <c r="G73" s="47"/>
      <c r="H73" s="47"/>
      <c r="I73" s="47"/>
      <c r="J73" s="48"/>
    </row>
    <row r="74" spans="1:10" ht="26.25" customHeight="1" thickBot="1">
      <c r="A74" s="19" t="s">
        <v>36</v>
      </c>
    </row>
    <row r="75" spans="1:10" ht="15.95" customHeight="1" thickBot="1">
      <c r="A75" s="56" t="s">
        <v>26</v>
      </c>
      <c r="B75" s="57" t="s">
        <v>27</v>
      </c>
      <c r="C75" s="58" t="s">
        <v>28</v>
      </c>
      <c r="D75" s="58" t="s">
        <v>13</v>
      </c>
      <c r="E75" s="58" t="s">
        <v>14</v>
      </c>
      <c r="F75" s="58" t="s">
        <v>15</v>
      </c>
      <c r="G75" s="59" t="s">
        <v>29</v>
      </c>
      <c r="H75" s="59" t="s">
        <v>30</v>
      </c>
      <c r="I75" s="59" t="s">
        <v>31</v>
      </c>
      <c r="J75" s="60" t="s">
        <v>32</v>
      </c>
    </row>
    <row r="76" spans="1:10" ht="15.95" customHeight="1">
      <c r="A76" s="61" t="s">
        <v>18</v>
      </c>
      <c r="B76" s="20">
        <f t="shared" ref="B76:B83" si="5">SUM(D76*2,E76)</f>
        <v>0</v>
      </c>
      <c r="C76" s="21">
        <f t="shared" ref="C76:C83" si="6">SUM(D76:F76)</f>
        <v>0</v>
      </c>
      <c r="D76" s="21">
        <f>IF($B$48&gt;$C$48,1,0)+IF($B$52&gt;$C$52,1,0)+IF($B$55&gt;$C$55,1,0)+IF($C$60&gt;$B$60,1,0)+IF($C$63&gt;$B$63,1,0)+IF($C$66&gt;$B$66,1,0)+IF($C$70&gt;$B$70,1,0)</f>
        <v>0</v>
      </c>
      <c r="E76" s="51">
        <f>IF(AND($B$48="",$C$48=""),0,IF($B$48&gt;$C$48,0,1)*IF($B$48&lt;$C$48,0,1))+IF(AND($B$52="",$C$52=""),0,IF($B$52&gt;$C$52,0,1)*IF($B$52&lt;$C$52,0,1))+IF(AND($B$55="",$C$55=""),0,IF($B$55&gt;$C$55,0,1)*IF($B$55&lt;$C$55,0,1))+IF(AND($C$60="",$B$60=""),0,IF($C$60&gt;$B$60,0,1)*IF($C$60&lt;$B$60,0,1))+IF(AND($C$63="",$B$63=""),0,IF($C$63&gt;$B$63,0,1)*IF($C$63&lt;$B$63,0,1))+IF(AND($C$66="",$B$66=""),0,IF($C$66&gt;$B$66,0,1)*IF($C$66&lt;$B$66,0,1))+IF(AND($C$70="",$B$70=""),0,IF($C$70&gt;$B$70,0,1)*IF($C$70&lt;$B$70,0,1))</f>
        <v>0</v>
      </c>
      <c r="F76" s="21">
        <f>IF($B$48&lt;$C$48,1,0)+IF($B$52&lt;$C$52,1,0)+IF($B$55&lt;$C$55,1,0)+IF($C$60&lt;$B$60,1,0)+IF($C$63&lt;$B$63,1,0)+IF($C$66&lt;$B$66,1,0)+IF($C$70&lt;$B$70,1,0)</f>
        <v>0</v>
      </c>
      <c r="G76" s="22">
        <f>SUM($B$48,$B$52,$B$55,$C$60,$C$63,$C$66,$C$70)</f>
        <v>0</v>
      </c>
      <c r="H76" s="22">
        <f>SUM($C$48,$C$52,$C$55,$B$60,$B$63,$B$66,$B$70)</f>
        <v>0</v>
      </c>
      <c r="I76" s="22">
        <f t="shared" ref="I76:I83" si="7">G76-H76</f>
        <v>0</v>
      </c>
      <c r="J76" s="23" t="e">
        <f t="shared" ref="J76:J83" si="8">G76/H76</f>
        <v>#DIV/0!</v>
      </c>
    </row>
    <row r="77" spans="1:10" ht="15.95" customHeight="1">
      <c r="A77" s="17" t="s">
        <v>21</v>
      </c>
      <c r="B77" s="24">
        <f t="shared" si="5"/>
        <v>0</v>
      </c>
      <c r="C77" s="25">
        <f t="shared" si="6"/>
        <v>0</v>
      </c>
      <c r="D77" s="25">
        <f>IF($B$46&gt;$C$46,1,0)+IF($B$49&gt;$C$49,1,0)+IF($B$54&gt;$C$54,1,0)+IF($C$59&gt;$B$59,1,0)+IF($C$62&gt;$B$62,1,0)+IF($B$66&gt;$C$66,1,0)+IF($C$71&gt;$B$71,1,0)</f>
        <v>0</v>
      </c>
      <c r="E77" s="25">
        <f>IF(AND($B$46="",$C$46=""),0,IF($B$46&gt;$C$46,0,1)*IF($B$46&lt;$C$46,0,1))+IF(AND($B$49="",$C$49=""),0,IF($B$49&gt;$C$49,0,1)*IF($B$49&lt;$C$49,0,1))+IF(AND($B$54="",$C$54=""),0,IF($B$54&gt;$C$54,0,1)*IF($B$54&lt;$C$54,0,1))+IF(AND($B$59="",$C$59=""),0,IF($B$59&gt;$C$59,0,1)*IF($B$59&lt;$C$59,0,1))+IF(AND($B$62="",$C$62=""),0,IF($C$62&gt;$B$62,0,1)*IF($C$62&lt;$B$62,0,1))+IF(AND($B$66="",$C$66=""),0,IF($B$66&gt;$C$66,0,1)*IF($B$66&lt;$C$66,0,1))+IF(AND($B$71="",$C$71=""),0,IF($B$71&gt;$C$71,0,1)*IF($B$71&lt;$C$71,0,1))</f>
        <v>0</v>
      </c>
      <c r="F77" s="25">
        <f>IF($B$46&lt;$C$46,1,0)+IF($B$49&lt;$C$49,1,0)+IF($B$54&lt;$C$54,1,0)+IF($C$59&lt;$B$59,1,0)+IF($C$62&lt;$B$62,1,0)+IF($B$66&lt;$C$66,1,0)+IF($C$71&lt;$B$71,1,0)</f>
        <v>0</v>
      </c>
      <c r="G77" s="26">
        <f>SUM($B$46,$B$49,$B$54,$C$59,$C$62,$B$66,$C$71)</f>
        <v>0</v>
      </c>
      <c r="H77" s="26">
        <f>SUM($C$46,$C$49,$C$54,$B$59,$B$62,$C$66,$B$71)</f>
        <v>0</v>
      </c>
      <c r="I77" s="26">
        <f t="shared" si="7"/>
        <v>0</v>
      </c>
      <c r="J77" s="27" t="e">
        <f t="shared" si="8"/>
        <v>#DIV/0!</v>
      </c>
    </row>
    <row r="78" spans="1:10" ht="15.95" customHeight="1">
      <c r="A78" s="17" t="s">
        <v>39</v>
      </c>
      <c r="B78" s="24">
        <f t="shared" si="5"/>
        <v>0</v>
      </c>
      <c r="C78" s="25">
        <f t="shared" si="6"/>
        <v>0</v>
      </c>
      <c r="D78" s="25">
        <f>IF($B$47&gt;$C$47,1,0)+IF($B$51&gt;$C$51,1,0)+IF($C$55&gt;$B$55,1,0)+IF($C$58&gt;$B$58,1,0)+IF($B$62&gt;$C$62,1,0)+IF($C$67&gt;$B$67,1,0)+IF($C$72&gt;$B$72,1,0)</f>
        <v>0</v>
      </c>
      <c r="E78" s="25">
        <f>IF(AND($B$47="",$C$47=""),0,IF($B$47&gt;$C$47,0,1)*IF($B$47&lt;$C$47,0,1))+IF(AND($B$51="",$C$51=""),0,IF($B$51&gt;$C$51,0,1)*IF($B$51&lt;$C$51,0,1))+IF(AND($C$55="",$B$55=""),0,IF($B$55&gt;$C$55,0,1)*IF($B$55&lt;$C$55,0,1))+IF(AND($B$58="",$C$58=""),0,IF($B$58&gt;$C$58,0,1)*IF($B$58&lt;$C$58,0,1))+IF(AND($B$62="",$C$62=""),0,IF($B$62&gt;$C$62,0,1)*IF($B$62&lt;$C$62,0,1))+IF(AND($B$67="",$C$67=""),0,IF($B$67&gt;$C$67,0,1)*IF($B$67&lt;$C$67,0,1))+IF(AND($B$72="",$C$72=""),0,IF($B$72&gt;$C$72,0,1)*IF($B$72&lt;$C$72,0,1))</f>
        <v>0</v>
      </c>
      <c r="F78" s="25">
        <f>IF($B$47&lt;$C$47,1,0)+IF($B$51&lt;$C$51,1,0)+IF($C$55&lt;$B$55,1,0)+IF($C$58&lt;$B$58,1,0)+IF($B$62&lt;$C$62,1,0)+IF($C$67&lt;$B$67,1,0)+IF($C$72&lt;$B$72,1,0)</f>
        <v>0</v>
      </c>
      <c r="G78" s="26">
        <f>SUM($B$47,$B$51,$C$55,$C$58,$B$62,$C$67,$C$72)</f>
        <v>0</v>
      </c>
      <c r="H78" s="26">
        <f>SUM($C$47,$C$51,$B$55,$B$58,$C$62,$B$67,$B$72)</f>
        <v>0</v>
      </c>
      <c r="I78" s="26">
        <f t="shared" si="7"/>
        <v>0</v>
      </c>
      <c r="J78" s="27" t="e">
        <f t="shared" si="8"/>
        <v>#DIV/0!</v>
      </c>
    </row>
    <row r="79" spans="1:10" ht="15.95" customHeight="1">
      <c r="A79" s="17" t="s">
        <v>40</v>
      </c>
      <c r="B79" s="24">
        <f t="shared" si="5"/>
        <v>0</v>
      </c>
      <c r="C79" s="25">
        <f t="shared" si="6"/>
        <v>0</v>
      </c>
      <c r="D79" s="25">
        <f>IF($C$46&gt;$B$46,1,0)+IF($B$50&gt;$C$50,1,0)+IF($B$53&gt;$C$53,1,0)+IF($B$58&gt;$C$58,1,0)+IF($B$63&gt;$C$63,1,0)+IF($C$68&gt;$B$68,1,0)+IF($C$73&gt;$B$73,1,0)</f>
        <v>0</v>
      </c>
      <c r="E79" s="25">
        <f>IF(AND($B$46="",$C$46),0,IF($B$46&gt;$C$46,0,1)*IF($B$46&lt;$C$46,0,1))+IF(AND($B$50="",$C$50=""),0,IF($B$50&gt;$C$50,0,1)*IF($B$50&lt;$C$50,0,1))+IF(AND($B$53="",$C$53=""),0,IF($B$53&gt;$C$53,0,1)*IF($B$53&lt;$C$53,0,1))+IF(AND($B$58="",$C$58=""),0,IF($B$58&gt;$C$58,0,1)*IF($B$58&lt;$C$58,0,1))+IF(AND($B$63="",$C$63=""),0,IF($B$63&gt;$C$63,0,1)*IF($B$63&lt;$C$63,0,1))+IF(AND($B$68="",$C$68=""),0,IF($B$68&gt;$C$68,0,1)*IF($B$68&lt;$C$68,0,1))+IF(AND($B$73="",$C$73=""),0,IF($B$73&gt;$C$73,0,1)*IF($B$73&lt;$C$73,0,1))</f>
        <v>0</v>
      </c>
      <c r="F79" s="25">
        <f>IF($C$46&lt;$B$46,1,0)+IF($B$50&lt;$C$50,1,0)+IF($B$53&lt;$C$53,1,0)+IF($B$58&lt;$C$58,1,0)+IF($B$63&lt;$C$63,1,0)+IF($C$68&lt;$B$68,1,0)+IF($C$73&lt;$B$73,1,0)</f>
        <v>0</v>
      </c>
      <c r="G79" s="26">
        <f>SUM($C$46,$B$50,$B$53,$B$58,$B$63,$C$68,$C$73)</f>
        <v>0</v>
      </c>
      <c r="H79" s="26">
        <f>SUM($B$46,$C$50,$C$53,$C$58,$C$63,$B$68,$B$73)</f>
        <v>0</v>
      </c>
      <c r="I79" s="26">
        <f t="shared" si="7"/>
        <v>0</v>
      </c>
      <c r="J79" s="27" t="e">
        <f t="shared" si="8"/>
        <v>#DIV/0!</v>
      </c>
    </row>
    <row r="80" spans="1:10" ht="15.95" customHeight="1">
      <c r="A80" s="17" t="s">
        <v>24</v>
      </c>
      <c r="B80" s="24">
        <f t="shared" si="5"/>
        <v>0</v>
      </c>
      <c r="C80" s="25">
        <f t="shared" si="6"/>
        <v>0</v>
      </c>
      <c r="D80" s="25">
        <f>IF($C$47&gt;$B$47,1,0)+IF($C$52&gt;$B$52,1,0)+IF($B$56&gt;$C$56,1,0)+IF($B$59&gt;$C$59,1,0)+IF($C$64&gt;$B$64,1,0)+IF($C$69&gt;$B$69,1,0)+IF($B$73&gt;$C$73,1,0)</f>
        <v>0</v>
      </c>
      <c r="E80" s="25">
        <f>IF(AND($B$47="",$C$47=""),0,IF($B$47&gt;$C$47,0,1)*IF($B$47&lt;$C$47,0,1))+IF(AND($B$52="",$C$52=""),0,IF($B$52&gt;$C$52,0,1)*IF($B$52&lt;$C$52,0,1))+IF(AND($B$56="",$C$56=""),0,IF($B$56&gt;$C$56,0,1)*IF($B$56&lt;$C$56,0,1))+IF(AND($B$59="",$C$59=""),0,IF($B$59&gt;$C$59,0,1)*IF($B$59&lt;$C$59,0,1))+IF(AND($B$64="",$C$64=""),0,IF($B$64&gt;$C$64,0,1)*IF($B$64&lt;$C$64,0,1))+IF(AND($B$69="",$C$69=""),0,IF($B$69&gt;$C$69,0,1)*IF($B$69&lt;$C$69,0,1))+IF(AND($B$73="",$C$73=""),0,IF($B$73&gt;$C$73,0,1)*IF($B$73&lt;$C$73,0,1))</f>
        <v>0</v>
      </c>
      <c r="F80" s="25">
        <f>IF($C$47&lt;$B$47,1,0)+IF($C$52&lt;$B$52,1,0)+IF($B$56&lt;$C$56,1,0)+IF($B$59&lt;$C$59,1,0)+IF($C$64&lt;$B$64,1,0)+IF($C$69&lt;$B$69,1,0)+IF($B$73&lt;$C$73,1,0)</f>
        <v>0</v>
      </c>
      <c r="G80" s="26">
        <f>SUM($C$47,$C$52,$B$56,$B$59,$C$64,$C$69,$B$73)</f>
        <v>0</v>
      </c>
      <c r="H80" s="26">
        <f>SUM($B$47,$B$52,$C$56,$C$59,$B$64,$B$69,$C$73)</f>
        <v>0</v>
      </c>
      <c r="I80" s="26">
        <f t="shared" si="7"/>
        <v>0</v>
      </c>
      <c r="J80" s="27" t="e">
        <f t="shared" si="8"/>
        <v>#DIV/0!</v>
      </c>
    </row>
    <row r="81" spans="1:10" ht="15.95" customHeight="1">
      <c r="A81" s="17" t="s">
        <v>23</v>
      </c>
      <c r="B81" s="24">
        <f t="shared" si="5"/>
        <v>0</v>
      </c>
      <c r="C81" s="25">
        <f t="shared" si="6"/>
        <v>0</v>
      </c>
      <c r="D81" s="25">
        <f>IF($C$50&gt;$B$50,1,0)+IF($C$54&gt;$B$54,1,0)+IF($B$57&gt;$C$57,1,0)+IF($B$60&gt;$C$60,1,0)+IF($C$65&gt;$B$65,1,0)+IF($B$69&gt;$C$69,1,0)+IF($B$72&gt;$C$72,1,0)</f>
        <v>0</v>
      </c>
      <c r="E81" s="25">
        <f>IF(AND($B$50="",$C$50=""),0,IF($B$50&gt;$C$50,0,1)*IF($B$50&lt;$C$50,0,1))+IF(AND($B$54="",$C$54=""),0,IF($B$54&gt;$C$54,0,1)*IF($B$54&lt;$C$54,0,1))+IF(AND($B$57="",$C$57=""),0,IF($B$57&gt;$C$57,0,1)*IF($B$57&lt;$C$57,0,1))+IF(AND($B$60="",$C$60=""),0,IF($B$60&gt;$C$60,0,1)*IF($B$60&lt;$C$60,0,1))+IF(AND($B$65="",$C$65=""),0,IF($B$65&gt;$C$65,0,1)*IF($B$65&lt;$C$65,0,1))+IF(AND($B$69="",$C$69=""),0,IF($B$69&gt;$C$69,0,1)*IF($B$69&lt;$C$69,0,1))+IF(AND($B$72="",$C$72=""),0,IF($B$72&gt;$C$72,0,1)*IF($B$72&lt;$C$72,0,1))</f>
        <v>0</v>
      </c>
      <c r="F81" s="25">
        <f>IF($C$50&lt;$B$50,1,0)+IF($C$54&lt;$B$54,1,0)+IF($B$57&lt;$C$57,1,0)+IF($B$60&lt;$C$60,1,0)+IF($C$65&lt;$B$65,1,0)+IF($B$69&lt;$C$69,1,0)+IF($B$72&lt;$C$72,1,0)</f>
        <v>0</v>
      </c>
      <c r="G81" s="26">
        <f>SUM($C$50,$C$54,$B$57,$B$60,$C$65,$B$69,$B$72)</f>
        <v>0</v>
      </c>
      <c r="H81" s="26">
        <f>SUM($B$50,$B$54,$C$57,$C$60,$B$65,$C$69,$C$72)</f>
        <v>0</v>
      </c>
      <c r="I81" s="26">
        <f t="shared" si="7"/>
        <v>0</v>
      </c>
      <c r="J81" s="27" t="e">
        <f t="shared" si="8"/>
        <v>#DIV/0!</v>
      </c>
    </row>
    <row r="82" spans="1:10" ht="15.95" customHeight="1">
      <c r="A82" s="17" t="s">
        <v>22</v>
      </c>
      <c r="B82" s="24">
        <f t="shared" si="5"/>
        <v>0</v>
      </c>
      <c r="C82" s="25">
        <f t="shared" si="6"/>
        <v>0</v>
      </c>
      <c r="D82" s="25">
        <f>IF($C$48&gt;$B$48,1,0)+IF($C$51&gt;$B$51,1,0)+IF($C$56&gt;$B$56,1,0)+IF($C$61&gt;$B$61,1,0)+IF($B$65&gt;$C$65,1,0)+IF($B$68&gt;$C$68,1,0)+IF($B$71&gt;$C$71,1,0)</f>
        <v>0</v>
      </c>
      <c r="E82" s="25">
        <f>IF(AND($B$48="",$C$48=""),0,IF($B$48&gt;$C$48,0,1)*IF($B$48&lt;$C$48,0,1))+IF(AND($B$51="",$C$51=""),0,IF($B$51&gt;$C$51,0,1)*IF($B$51&lt;$C$51,0,1))+IF(AND($B$56="",$C$56=""),0,IF($B$56&gt;$C$56,0,1)*IF($B$56&lt;$C$56,0,1))+IF(AND($B$61="",$C$61=""),0,IF($B$61&gt;$C$61,0,1)*IF($B$61&lt;$C$61,0,1))+IF(AND($B$65="",$C$65=""),0,IF($B$65&gt;$C$65,0,1)*IF($B$65&lt;$C$65,0,1))+IF(AND($B$68="",$C$68=""),0,IF($B$68&gt;$C$68,0,1)*IF($B$68&lt;$C$68,0,1))+IF(AND($B$71="",$C$71=""),0,IF($B$71&gt;$C$71,0,1)*IF($B$71&lt;$C$71,0,1))</f>
        <v>0</v>
      </c>
      <c r="F82" s="25">
        <f>IF($C$48&lt;$B$48,1,0)+IF($C$51&lt;$B$51,1,0)+IF($C$56&lt;$B$56,1,0)+IF($C$61&lt;$B$61,1,0)+IF($B$65&lt;$C$65,1,0)+IF($B$68&lt;$C$68,1,0)+IF($B$71&lt;$C$71,1,0)</f>
        <v>0</v>
      </c>
      <c r="G82" s="26">
        <f>SUM($C$48,$C$51,$C$56,$C$61,$B$65,$B$68,$B$71)</f>
        <v>0</v>
      </c>
      <c r="H82" s="26">
        <f>SUM($B$48,$B$51,$B$56,$B$61,$C$65,$C$68,$C$71)</f>
        <v>0</v>
      </c>
      <c r="I82" s="26">
        <f t="shared" si="7"/>
        <v>0</v>
      </c>
      <c r="J82" s="27" t="e">
        <f t="shared" si="8"/>
        <v>#DIV/0!</v>
      </c>
    </row>
    <row r="83" spans="1:10" ht="15.95" customHeight="1" thickBot="1">
      <c r="A83" s="63" t="s">
        <v>20</v>
      </c>
      <c r="B83" s="29">
        <f t="shared" si="5"/>
        <v>0</v>
      </c>
      <c r="C83" s="30">
        <f t="shared" si="6"/>
        <v>0</v>
      </c>
      <c r="D83" s="30">
        <f>IF($C$49&gt;$B$49,1,0)+IF($C$53&gt;$B$53,1,0)+IF($C$57&gt;$B$57,1,0)+IF($B$61&gt;$C$61,1,0)+IF($B$64&gt;$C$64,1,0)+IF($B$67&gt;$C$67,1,0)+IF($B$70&gt;$C$70,1,0)</f>
        <v>0</v>
      </c>
      <c r="E83" s="30">
        <f>IF(AND($B$49="",$C$49=""),0,IF($B$49&gt;$C$49,0,1)*IF($B$49&lt;$C$49,0,1))+IF(AND($B$53="",$C$53=""),0,IF($B$53&gt;$C$53,0,1)*IF($B$53&lt;$C$53,0,1))+IF(AND($B$57="",$C$57=""),0,IF($B$57&gt;$C$57,0,1)*IF($B$57&lt;$C$57,0,1))+IF(AND($B$61="",$C$61=""),0,IF($B$61&gt;$C$61,0,1)*IF($B$61&lt;$C$61,0,1))+IF(AND($B$64="",$C$64=""),0,IF($B$64&gt;$C$64,0,1)*IF($B$64&lt;$C$64,0,1))+IF(AND($B$67="",$C$67=""),0,IF($B$67&gt;$C$67,0,1)*IF($B$67&lt;$C$67,0,1))+IF(AND($B$70="",$C$70=""),0,IF($B$70&gt;$C$70,0,1)*IF($B$70&lt;$C$70,0,1))</f>
        <v>0</v>
      </c>
      <c r="F83" s="30">
        <f>IF($C$49&lt;$B$49,1,0)+IF($C$53&lt;$B$53,1,0)+IF($C$57&lt;$B$57,1,0)+IF($B$61&lt;$C$61,1,0)+IF($B$64&lt;$C$64,1,0)+IF($B$67&lt;$C$67,1,0)+IF($B$70&lt;$C$70,1,0)</f>
        <v>0</v>
      </c>
      <c r="G83" s="31">
        <f>SUM($C$49,$C$53,$C$57,$B$61,$B$64,$B$67,$B$70)</f>
        <v>0</v>
      </c>
      <c r="H83" s="31">
        <f>SUM($B$49,$B$53,$B$57,$C$61,$C$64,$C$67,$C$70)</f>
        <v>0</v>
      </c>
      <c r="I83" s="31">
        <f t="shared" si="7"/>
        <v>0</v>
      </c>
      <c r="J83" s="49" t="e">
        <f t="shared" si="8"/>
        <v>#DIV/0!</v>
      </c>
    </row>
    <row r="84" spans="1:10" ht="15.95" customHeight="1" thickBot="1">
      <c r="A84" s="62" t="s">
        <v>33</v>
      </c>
      <c r="B84" s="33">
        <f t="shared" ref="B84:I84" si="9">SUM(B76:B83)</f>
        <v>0</v>
      </c>
      <c r="C84" s="34">
        <f t="shared" si="9"/>
        <v>0</v>
      </c>
      <c r="D84" s="34">
        <f t="shared" si="9"/>
        <v>0</v>
      </c>
      <c r="E84" s="34">
        <f t="shared" si="9"/>
        <v>0</v>
      </c>
      <c r="F84" s="34">
        <f t="shared" si="9"/>
        <v>0</v>
      </c>
      <c r="G84" s="34">
        <f t="shared" si="9"/>
        <v>0</v>
      </c>
      <c r="H84" s="34">
        <f t="shared" si="9"/>
        <v>0</v>
      </c>
      <c r="I84" s="34">
        <f t="shared" si="9"/>
        <v>0</v>
      </c>
      <c r="J84" s="35"/>
    </row>
    <row r="85" spans="1:10" ht="63" customHeight="1">
      <c r="A85" s="190" t="s">
        <v>16</v>
      </c>
      <c r="B85" s="190"/>
      <c r="C85" s="190"/>
      <c r="D85" s="190"/>
      <c r="E85" s="190"/>
      <c r="F85" s="190"/>
      <c r="G85" s="190"/>
      <c r="H85" s="190"/>
      <c r="I85" s="190"/>
      <c r="J85" s="190"/>
    </row>
    <row r="86" spans="1:10" ht="23.25" customHeight="1">
      <c r="A86" s="183" t="s">
        <v>37</v>
      </c>
      <c r="B86" s="183"/>
      <c r="C86" s="183"/>
      <c r="D86" s="183"/>
      <c r="E86" s="183"/>
      <c r="F86" s="183"/>
      <c r="G86" s="183"/>
      <c r="H86" s="183"/>
      <c r="I86" s="183"/>
      <c r="J86" s="183"/>
    </row>
    <row r="87" spans="1:10" ht="38.25" customHeight="1" thickBot="1">
      <c r="A87" s="191" t="s">
        <v>38</v>
      </c>
      <c r="B87" s="191"/>
      <c r="C87" s="191"/>
      <c r="D87" s="191"/>
      <c r="E87" s="191"/>
      <c r="F87" s="191"/>
      <c r="G87" s="191"/>
      <c r="H87" s="191"/>
      <c r="I87" s="191"/>
      <c r="J87" s="191"/>
    </row>
    <row r="88" spans="1:10" ht="21.95" customHeight="1" thickBot="1">
      <c r="A88" s="64" t="s">
        <v>26</v>
      </c>
      <c r="B88" s="65" t="s">
        <v>27</v>
      </c>
      <c r="C88" s="66" t="s">
        <v>28</v>
      </c>
      <c r="D88" s="66" t="s">
        <v>13</v>
      </c>
      <c r="E88" s="66" t="s">
        <v>14</v>
      </c>
      <c r="F88" s="66" t="s">
        <v>15</v>
      </c>
      <c r="G88" s="67" t="s">
        <v>29</v>
      </c>
      <c r="H88" s="67" t="s">
        <v>30</v>
      </c>
      <c r="I88" s="67" t="s">
        <v>31</v>
      </c>
      <c r="J88" s="60" t="s">
        <v>32</v>
      </c>
    </row>
    <row r="89" spans="1:10" ht="21.95" customHeight="1">
      <c r="A89" s="61" t="s">
        <v>18</v>
      </c>
      <c r="B89" s="20">
        <f t="shared" ref="B89:B96" si="10">SUM(D89*2,E89)</f>
        <v>8</v>
      </c>
      <c r="C89" s="21">
        <f t="shared" ref="C89:C96" si="11">SUM(D89:F89)</f>
        <v>7</v>
      </c>
      <c r="D89" s="21">
        <f t="shared" ref="D89:H96" si="12">D34+D76</f>
        <v>3</v>
      </c>
      <c r="E89" s="51">
        <f t="shared" si="12"/>
        <v>2</v>
      </c>
      <c r="F89" s="21">
        <f t="shared" si="12"/>
        <v>2</v>
      </c>
      <c r="G89" s="22">
        <f t="shared" si="12"/>
        <v>25</v>
      </c>
      <c r="H89" s="22">
        <f t="shared" si="12"/>
        <v>25</v>
      </c>
      <c r="I89" s="22">
        <f t="shared" ref="I89:I96" si="13">G89-H89</f>
        <v>0</v>
      </c>
      <c r="J89" s="23">
        <f t="shared" ref="J89:J96" si="14">G89/H89</f>
        <v>1</v>
      </c>
    </row>
    <row r="90" spans="1:10" ht="21.95" customHeight="1">
      <c r="A90" s="17" t="s">
        <v>21</v>
      </c>
      <c r="B90" s="24">
        <f t="shared" si="10"/>
        <v>10</v>
      </c>
      <c r="C90" s="25">
        <f t="shared" si="11"/>
        <v>7</v>
      </c>
      <c r="D90" s="25">
        <f t="shared" si="12"/>
        <v>5</v>
      </c>
      <c r="E90" s="28">
        <f t="shared" si="12"/>
        <v>0</v>
      </c>
      <c r="F90" s="25">
        <f t="shared" si="12"/>
        <v>2</v>
      </c>
      <c r="G90" s="26">
        <f t="shared" si="12"/>
        <v>30</v>
      </c>
      <c r="H90" s="26">
        <f t="shared" si="12"/>
        <v>14</v>
      </c>
      <c r="I90" s="26">
        <f t="shared" si="13"/>
        <v>16</v>
      </c>
      <c r="J90" s="27">
        <f t="shared" si="14"/>
        <v>2.1428571428571428</v>
      </c>
    </row>
    <row r="91" spans="1:10" ht="21.95" customHeight="1">
      <c r="A91" s="17" t="s">
        <v>39</v>
      </c>
      <c r="B91" s="24">
        <f t="shared" si="10"/>
        <v>7</v>
      </c>
      <c r="C91" s="25">
        <f t="shared" si="11"/>
        <v>7</v>
      </c>
      <c r="D91" s="25">
        <f t="shared" si="12"/>
        <v>3</v>
      </c>
      <c r="E91" s="25">
        <f t="shared" si="12"/>
        <v>1</v>
      </c>
      <c r="F91" s="25">
        <f t="shared" si="12"/>
        <v>3</v>
      </c>
      <c r="G91" s="26">
        <f t="shared" si="12"/>
        <v>25</v>
      </c>
      <c r="H91" s="26">
        <f t="shared" si="12"/>
        <v>22</v>
      </c>
      <c r="I91" s="26">
        <f t="shared" si="13"/>
        <v>3</v>
      </c>
      <c r="J91" s="27">
        <f t="shared" si="14"/>
        <v>1.1363636363636365</v>
      </c>
    </row>
    <row r="92" spans="1:10" ht="21.95" customHeight="1">
      <c r="A92" s="17" t="s">
        <v>40</v>
      </c>
      <c r="B92" s="24">
        <f t="shared" si="10"/>
        <v>13</v>
      </c>
      <c r="C92" s="25">
        <f t="shared" si="11"/>
        <v>7</v>
      </c>
      <c r="D92" s="25">
        <f t="shared" si="12"/>
        <v>6</v>
      </c>
      <c r="E92" s="25">
        <f t="shared" si="12"/>
        <v>1</v>
      </c>
      <c r="F92" s="25">
        <f t="shared" si="12"/>
        <v>0</v>
      </c>
      <c r="G92" s="26">
        <f t="shared" si="12"/>
        <v>29</v>
      </c>
      <c r="H92" s="26">
        <f t="shared" si="12"/>
        <v>16</v>
      </c>
      <c r="I92" s="26">
        <f t="shared" si="13"/>
        <v>13</v>
      </c>
      <c r="J92" s="27">
        <f t="shared" si="14"/>
        <v>1.8125</v>
      </c>
    </row>
    <row r="93" spans="1:10" ht="21.95" customHeight="1">
      <c r="A93" s="17" t="s">
        <v>24</v>
      </c>
      <c r="B93" s="24">
        <f t="shared" si="10"/>
        <v>2</v>
      </c>
      <c r="C93" s="25">
        <f t="shared" si="11"/>
        <v>7</v>
      </c>
      <c r="D93" s="25">
        <f t="shared" si="12"/>
        <v>1</v>
      </c>
      <c r="E93" s="25">
        <f t="shared" si="12"/>
        <v>0</v>
      </c>
      <c r="F93" s="25">
        <f t="shared" si="12"/>
        <v>6</v>
      </c>
      <c r="G93" s="26">
        <f t="shared" si="12"/>
        <v>11</v>
      </c>
      <c r="H93" s="26">
        <f t="shared" si="12"/>
        <v>36</v>
      </c>
      <c r="I93" s="26">
        <f t="shared" si="13"/>
        <v>-25</v>
      </c>
      <c r="J93" s="27">
        <f t="shared" si="14"/>
        <v>0.30555555555555558</v>
      </c>
    </row>
    <row r="94" spans="1:10" ht="21.95" customHeight="1">
      <c r="A94" s="17" t="s">
        <v>23</v>
      </c>
      <c r="B94" s="24">
        <f t="shared" si="10"/>
        <v>2</v>
      </c>
      <c r="C94" s="25">
        <f t="shared" si="11"/>
        <v>7</v>
      </c>
      <c r="D94" s="25">
        <f t="shared" si="12"/>
        <v>1</v>
      </c>
      <c r="E94" s="25">
        <f t="shared" si="12"/>
        <v>0</v>
      </c>
      <c r="F94" s="25">
        <f t="shared" si="12"/>
        <v>6</v>
      </c>
      <c r="G94" s="26">
        <f t="shared" si="12"/>
        <v>21</v>
      </c>
      <c r="H94" s="26">
        <f t="shared" si="12"/>
        <v>30</v>
      </c>
      <c r="I94" s="26">
        <f t="shared" si="13"/>
        <v>-9</v>
      </c>
      <c r="J94" s="27">
        <f t="shared" si="14"/>
        <v>0.7</v>
      </c>
    </row>
    <row r="95" spans="1:10" ht="21.95" customHeight="1">
      <c r="A95" s="17" t="s">
        <v>22</v>
      </c>
      <c r="B95" s="24">
        <f t="shared" si="10"/>
        <v>6</v>
      </c>
      <c r="C95" s="25">
        <f t="shared" si="11"/>
        <v>7</v>
      </c>
      <c r="D95" s="25">
        <f t="shared" si="12"/>
        <v>3</v>
      </c>
      <c r="E95" s="25">
        <f t="shared" si="12"/>
        <v>0</v>
      </c>
      <c r="F95" s="25">
        <f t="shared" si="12"/>
        <v>4</v>
      </c>
      <c r="G95" s="26">
        <f t="shared" si="12"/>
        <v>23</v>
      </c>
      <c r="H95" s="26">
        <f t="shared" si="12"/>
        <v>28</v>
      </c>
      <c r="I95" s="26">
        <f t="shared" si="13"/>
        <v>-5</v>
      </c>
      <c r="J95" s="27">
        <f t="shared" si="14"/>
        <v>0.8214285714285714</v>
      </c>
    </row>
    <row r="96" spans="1:10" ht="21.95" customHeight="1" thickBot="1">
      <c r="A96" s="63" t="s">
        <v>20</v>
      </c>
      <c r="B96" s="29">
        <f t="shared" si="10"/>
        <v>8</v>
      </c>
      <c r="C96" s="30">
        <f t="shared" si="11"/>
        <v>7</v>
      </c>
      <c r="D96" s="30">
        <f t="shared" si="12"/>
        <v>3</v>
      </c>
      <c r="E96" s="30">
        <f t="shared" si="12"/>
        <v>2</v>
      </c>
      <c r="F96" s="30">
        <f t="shared" si="12"/>
        <v>2</v>
      </c>
      <c r="G96" s="31">
        <f t="shared" si="12"/>
        <v>30</v>
      </c>
      <c r="H96" s="31">
        <f t="shared" si="12"/>
        <v>23</v>
      </c>
      <c r="I96" s="31">
        <f t="shared" si="13"/>
        <v>7</v>
      </c>
      <c r="J96" s="49">
        <f t="shared" si="14"/>
        <v>1.3043478260869565</v>
      </c>
    </row>
    <row r="97" spans="1:10" ht="21.95" customHeight="1" thickBot="1">
      <c r="A97" s="62" t="s">
        <v>33</v>
      </c>
      <c r="B97" s="33">
        <f t="shared" ref="B97:I97" si="15">SUM(B89:B96)</f>
        <v>56</v>
      </c>
      <c r="C97" s="34">
        <f t="shared" si="15"/>
        <v>56</v>
      </c>
      <c r="D97" s="34">
        <f t="shared" si="15"/>
        <v>25</v>
      </c>
      <c r="E97" s="34">
        <f t="shared" si="15"/>
        <v>6</v>
      </c>
      <c r="F97" s="34">
        <f t="shared" si="15"/>
        <v>25</v>
      </c>
      <c r="G97" s="34">
        <f t="shared" si="15"/>
        <v>194</v>
      </c>
      <c r="H97" s="34">
        <f t="shared" si="15"/>
        <v>194</v>
      </c>
      <c r="I97" s="34">
        <f t="shared" si="15"/>
        <v>0</v>
      </c>
      <c r="J97" s="35"/>
    </row>
    <row r="98" spans="1:10" ht="15.95" customHeight="1"/>
    <row r="99" spans="1:10" ht="15.95" customHeight="1"/>
    <row r="100" spans="1:10" ht="15.95" customHeight="1"/>
    <row r="101" spans="1:10" ht="15.95" customHeight="1"/>
    <row r="102" spans="1:10" ht="15.95" customHeight="1"/>
    <row r="103" spans="1:10" ht="15.95" customHeight="1"/>
    <row r="104" spans="1:10" ht="15.95" customHeight="1"/>
    <row r="105" spans="1:10" ht="15.95" customHeight="1"/>
    <row r="106" spans="1:10" ht="15.95" customHeight="1"/>
    <row r="107" spans="1:10" ht="15.95" customHeight="1"/>
    <row r="108" spans="1:10" ht="15.95" customHeight="1"/>
    <row r="109" spans="1:10" ht="15.95" customHeight="1"/>
    <row r="110" spans="1:10" ht="15.95" customHeight="1"/>
    <row r="111" spans="1:10" ht="15.95" customHeight="1"/>
    <row r="112" spans="1:10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</sheetData>
  <mergeCells count="9">
    <mergeCell ref="A1:I1"/>
    <mergeCell ref="A2:I2"/>
    <mergeCell ref="A3:I3"/>
    <mergeCell ref="A43:J43"/>
    <mergeCell ref="A87:J87"/>
    <mergeCell ref="A44:J44"/>
    <mergeCell ref="A45:J45"/>
    <mergeCell ref="A85:J85"/>
    <mergeCell ref="A86:J8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grille8</vt:lpstr>
      <vt:lpstr>grille8fixe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 </cp:lastModifiedBy>
  <cp:lastPrinted>2003-05-14T14:19:10Z</cp:lastPrinted>
  <dcterms:created xsi:type="dcterms:W3CDTF">2003-05-02T15:02:09Z</dcterms:created>
  <dcterms:modified xsi:type="dcterms:W3CDTF">2016-04-18T15:38:48Z</dcterms:modified>
</cp:coreProperties>
</file>