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795"/>
  </bookViews>
  <sheets>
    <sheet name="planning T1" sheetId="1" r:id="rId1"/>
    <sheet name="points T1" sheetId="2" r:id="rId2"/>
    <sheet name="Classement" sheetId="7" r:id="rId3"/>
  </sheets>
  <externalReferences>
    <externalReference r:id="rId4"/>
  </externalReferences>
  <definedNames>
    <definedName name="dg_1">[1]Feuil3!#REF!</definedName>
    <definedName name="dgb">#REF!</definedName>
    <definedName name="essai1">[1]Feuil3!#REF!</definedName>
  </definedNames>
  <calcPr calcId="179017"/>
</workbook>
</file>

<file path=xl/calcChain.xml><?xml version="1.0" encoding="utf-8"?>
<calcChain xmlns="http://schemas.openxmlformats.org/spreadsheetml/2006/main">
  <c r="C47" i="1" l="1"/>
  <c r="C46" i="1"/>
  <c r="C45" i="1"/>
  <c r="C44" i="1"/>
  <c r="C43" i="1"/>
  <c r="C42" i="1"/>
  <c r="C41" i="1"/>
  <c r="F7" i="7" l="1"/>
  <c r="A32" i="7" s="1"/>
  <c r="A5" i="7"/>
  <c r="A29" i="7" s="1"/>
  <c r="F6" i="7"/>
  <c r="A27" i="7" s="1"/>
  <c r="F4" i="7"/>
  <c r="A30" i="7" s="1"/>
  <c r="A6" i="7"/>
  <c r="A28" i="7" s="1"/>
  <c r="F5" i="7"/>
  <c r="A33" i="7" s="1"/>
  <c r="A4" i="7"/>
  <c r="A31" i="7" s="1"/>
  <c r="F27" i="1"/>
  <c r="F24" i="7" s="1"/>
  <c r="F26" i="1"/>
  <c r="F23" i="7" s="1"/>
  <c r="F25" i="1"/>
  <c r="F22" i="7" s="1"/>
  <c r="F24" i="1"/>
  <c r="F21" i="7" s="1"/>
  <c r="F23" i="1"/>
  <c r="F20" i="7" s="1"/>
  <c r="F11" i="1"/>
  <c r="F8" i="7" s="1"/>
  <c r="F12" i="1"/>
  <c r="F9" i="7" s="1"/>
  <c r="F13" i="1"/>
  <c r="F10" i="7" s="1"/>
  <c r="F14" i="1"/>
  <c r="F11" i="7" s="1"/>
  <c r="F15" i="1"/>
  <c r="F12" i="7" s="1"/>
  <c r="F16" i="1"/>
  <c r="F13" i="7" s="1"/>
  <c r="F17" i="1"/>
  <c r="F14" i="7" s="1"/>
  <c r="F18" i="1"/>
  <c r="F15" i="7" s="1"/>
  <c r="F19" i="1"/>
  <c r="F16" i="7" s="1"/>
  <c r="F20" i="1"/>
  <c r="F17" i="7" s="1"/>
  <c r="F21" i="1"/>
  <c r="F18" i="7" s="1"/>
  <c r="F22" i="1"/>
  <c r="F19" i="7" s="1"/>
  <c r="C10" i="1"/>
  <c r="A7" i="7" s="1"/>
  <c r="C11" i="1"/>
  <c r="A8" i="7" s="1"/>
  <c r="C12" i="1"/>
  <c r="A9" i="7" s="1"/>
  <c r="C13" i="1"/>
  <c r="A10" i="7" s="1"/>
  <c r="C14" i="1"/>
  <c r="A11" i="7" s="1"/>
  <c r="C15" i="1"/>
  <c r="A12" i="7" s="1"/>
  <c r="C16" i="1"/>
  <c r="A13" i="7" s="1"/>
  <c r="C17" i="1"/>
  <c r="A14" i="7" s="1"/>
  <c r="C18" i="1"/>
  <c r="A15" i="7" s="1"/>
  <c r="C19" i="1"/>
  <c r="A16" i="7" s="1"/>
  <c r="C20" i="1"/>
  <c r="A17" i="7" s="1"/>
  <c r="C21" i="1"/>
  <c r="A18" i="7" s="1"/>
  <c r="C22" i="1"/>
  <c r="A19" i="7" s="1"/>
  <c r="C23" i="1"/>
  <c r="A20" i="7" s="1"/>
  <c r="C24" i="1"/>
  <c r="A21" i="7" s="1"/>
  <c r="C25" i="1"/>
  <c r="A22" i="7" s="1"/>
  <c r="C26" i="1"/>
  <c r="A23" i="7" s="1"/>
  <c r="C27" i="1"/>
  <c r="A24" i="7" s="1"/>
  <c r="C9" i="7"/>
  <c r="C16" i="7"/>
  <c r="C24" i="7"/>
  <c r="C23" i="7"/>
  <c r="C22" i="7"/>
  <c r="E24" i="7"/>
  <c r="E10" i="7"/>
  <c r="A3" i="7"/>
  <c r="A2" i="7"/>
  <c r="A1" i="7"/>
  <c r="E4" i="7"/>
  <c r="E5" i="7"/>
  <c r="E6" i="7"/>
  <c r="E7" i="7"/>
  <c r="E8" i="7"/>
  <c r="E9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C4" i="7"/>
  <c r="C5" i="7"/>
  <c r="C6" i="7"/>
  <c r="C7" i="7"/>
  <c r="C8" i="7"/>
  <c r="C10" i="7"/>
  <c r="C11" i="7"/>
  <c r="C12" i="7"/>
  <c r="C13" i="7"/>
  <c r="C14" i="7"/>
  <c r="C15" i="7"/>
  <c r="C17" i="7"/>
  <c r="C18" i="7"/>
  <c r="C19" i="7"/>
  <c r="C20" i="7"/>
  <c r="C21" i="7"/>
  <c r="F7" i="2"/>
  <c r="E7" i="2"/>
  <c r="E8" i="2"/>
  <c r="E9" i="2"/>
  <c r="E10" i="2"/>
  <c r="E11" i="2"/>
  <c r="E12" i="2"/>
  <c r="L7" i="2"/>
  <c r="N7" i="2"/>
  <c r="P7" i="2" s="1"/>
  <c r="O7" i="2"/>
  <c r="N8" i="2"/>
  <c r="N9" i="2"/>
  <c r="N10" i="2"/>
  <c r="P10" i="2" s="1"/>
  <c r="N11" i="2"/>
  <c r="N12" i="2"/>
  <c r="K7" i="2"/>
  <c r="K8" i="2"/>
  <c r="M8" i="2" s="1"/>
  <c r="K9" i="2"/>
  <c r="K10" i="2"/>
  <c r="K11" i="2"/>
  <c r="K12" i="2"/>
  <c r="U7" i="2"/>
  <c r="U8" i="2"/>
  <c r="T7" i="2"/>
  <c r="T8" i="2"/>
  <c r="V8" i="2" s="1"/>
  <c r="T9" i="2"/>
  <c r="T10" i="2"/>
  <c r="T11" i="2"/>
  <c r="V11" i="2" s="1"/>
  <c r="T12" i="2"/>
  <c r="I7" i="2"/>
  <c r="H7" i="2"/>
  <c r="H8" i="2"/>
  <c r="J8" i="2" s="1"/>
  <c r="H9" i="2"/>
  <c r="H10" i="2"/>
  <c r="H11" i="2"/>
  <c r="H12" i="2"/>
  <c r="J12" i="2" s="1"/>
  <c r="R7" i="2"/>
  <c r="Q7" i="2"/>
  <c r="S7" i="2" s="1"/>
  <c r="Q8" i="2"/>
  <c r="Q9" i="2"/>
  <c r="S9" i="2" s="1"/>
  <c r="Q10" i="2"/>
  <c r="Q11" i="2"/>
  <c r="Q12" i="2"/>
  <c r="C7" i="2"/>
  <c r="B7" i="2"/>
  <c r="B8" i="2"/>
  <c r="B9" i="2"/>
  <c r="B10" i="2"/>
  <c r="B11" i="2"/>
  <c r="B12" i="2"/>
  <c r="D12" i="2" s="1"/>
  <c r="C12" i="2"/>
  <c r="C11" i="2"/>
  <c r="C10" i="2"/>
  <c r="C9" i="2"/>
  <c r="R12" i="2"/>
  <c r="R11" i="2"/>
  <c r="R10" i="2"/>
  <c r="R9" i="2"/>
  <c r="R8" i="2"/>
  <c r="O12" i="2"/>
  <c r="O11" i="2"/>
  <c r="O10" i="2"/>
  <c r="O9" i="2"/>
  <c r="O8" i="2"/>
  <c r="I12" i="2"/>
  <c r="I11" i="2"/>
  <c r="I10" i="2"/>
  <c r="I9" i="2"/>
  <c r="I8" i="2"/>
  <c r="F12" i="2"/>
  <c r="F11" i="2"/>
  <c r="F10" i="2"/>
  <c r="F9" i="2"/>
  <c r="L12" i="2"/>
  <c r="L11" i="2"/>
  <c r="L9" i="2"/>
  <c r="L8" i="2"/>
  <c r="U12" i="2"/>
  <c r="U11" i="2"/>
  <c r="U10" i="2"/>
  <c r="U9" i="2"/>
  <c r="V9" i="2" s="1"/>
  <c r="A1" i="2"/>
  <c r="A2" i="2"/>
  <c r="A3" i="2"/>
  <c r="B5" i="2"/>
  <c r="E5" i="2"/>
  <c r="H5" i="2"/>
  <c r="K5" i="2"/>
  <c r="N5" i="2"/>
  <c r="Q5" i="2"/>
  <c r="T5" i="2"/>
  <c r="C8" i="2"/>
  <c r="F8" i="2"/>
  <c r="L10" i="2"/>
  <c r="D9" i="2" l="1"/>
  <c r="S12" i="2"/>
  <c r="J11" i="2"/>
  <c r="M11" i="2"/>
  <c r="J10" i="2"/>
  <c r="M10" i="2"/>
  <c r="P8" i="2"/>
  <c r="G12" i="2"/>
  <c r="G8" i="2"/>
  <c r="G10" i="2"/>
  <c r="D11" i="2"/>
  <c r="M12" i="2"/>
  <c r="V12" i="2"/>
  <c r="P12" i="2"/>
  <c r="S11" i="2"/>
  <c r="P11" i="2"/>
  <c r="E27" i="7" s="1"/>
  <c r="G11" i="2"/>
  <c r="S10" i="2"/>
  <c r="D10" i="2"/>
  <c r="V10" i="2"/>
  <c r="M9" i="2"/>
  <c r="P9" i="2"/>
  <c r="O15" i="2"/>
  <c r="B15" i="2"/>
  <c r="I15" i="2"/>
  <c r="H28" i="7" s="1"/>
  <c r="J9" i="2"/>
  <c r="T15" i="2"/>
  <c r="G9" i="2"/>
  <c r="U15" i="2"/>
  <c r="L15" i="2"/>
  <c r="H27" i="7"/>
  <c r="R15" i="2"/>
  <c r="S8" i="2"/>
  <c r="D33" i="7" s="1"/>
  <c r="C15" i="2"/>
  <c r="D8" i="2"/>
  <c r="F15" i="2"/>
  <c r="H29" i="7" s="1"/>
  <c r="G7" i="2"/>
  <c r="V7" i="2"/>
  <c r="E15" i="2"/>
  <c r="G30" i="7"/>
  <c r="D7" i="2"/>
  <c r="N15" i="2"/>
  <c r="O16" i="2" s="1"/>
  <c r="Q15" i="2"/>
  <c r="E33" i="7"/>
  <c r="H31" i="7"/>
  <c r="R16" i="2"/>
  <c r="F31" i="7"/>
  <c r="H15" i="2"/>
  <c r="I16" i="2" s="1"/>
  <c r="J7" i="2"/>
  <c r="E31" i="7"/>
  <c r="K15" i="2"/>
  <c r="L16" i="2" s="1"/>
  <c r="M7" i="2"/>
  <c r="P15" i="2"/>
  <c r="D27" i="7"/>
  <c r="F27" i="7" l="1"/>
  <c r="F33" i="7"/>
  <c r="D15" i="2"/>
  <c r="F30" i="7"/>
  <c r="B16" i="2"/>
  <c r="T16" i="2"/>
  <c r="U16" i="2"/>
  <c r="H30" i="7"/>
  <c r="J30" i="7" s="1"/>
  <c r="F29" i="7"/>
  <c r="E29" i="7"/>
  <c r="G15" i="2"/>
  <c r="B29" i="7" s="1"/>
  <c r="F16" i="2"/>
  <c r="D31" i="7"/>
  <c r="C31" i="7" s="1"/>
  <c r="G31" i="7"/>
  <c r="D30" i="7"/>
  <c r="H33" i="7"/>
  <c r="C16" i="2"/>
  <c r="D29" i="7"/>
  <c r="H32" i="7"/>
  <c r="S15" i="2"/>
  <c r="E30" i="7"/>
  <c r="V15" i="2"/>
  <c r="E16" i="2"/>
  <c r="G29" i="7"/>
  <c r="J29" i="7" s="1"/>
  <c r="G27" i="7"/>
  <c r="N16" i="2"/>
  <c r="G33" i="7"/>
  <c r="Q16" i="2"/>
  <c r="C27" i="7"/>
  <c r="E28" i="7"/>
  <c r="F28" i="7"/>
  <c r="J15" i="2"/>
  <c r="D28" i="7"/>
  <c r="B27" i="7"/>
  <c r="F32" i="7"/>
  <c r="E32" i="7"/>
  <c r="M15" i="2"/>
  <c r="D32" i="7"/>
  <c r="G28" i="7"/>
  <c r="H16" i="2"/>
  <c r="C33" i="7"/>
  <c r="H34" i="7"/>
  <c r="G32" i="7"/>
  <c r="K16" i="2"/>
  <c r="B31" i="7"/>
  <c r="B30" i="7"/>
  <c r="I31" i="7"/>
  <c r="J31" i="7"/>
  <c r="I30" i="7" l="1"/>
  <c r="I33" i="7"/>
  <c r="C30" i="7"/>
  <c r="C29" i="7"/>
  <c r="F34" i="7"/>
  <c r="D34" i="7"/>
  <c r="B33" i="7"/>
  <c r="C28" i="7"/>
  <c r="I29" i="7"/>
  <c r="I27" i="7"/>
  <c r="J27" i="7"/>
  <c r="J33" i="7"/>
  <c r="E34" i="7"/>
  <c r="G34" i="7"/>
  <c r="B28" i="7"/>
  <c r="I28" i="7"/>
  <c r="J28" i="7"/>
  <c r="B32" i="7"/>
  <c r="I32" i="7"/>
  <c r="J32" i="7"/>
  <c r="C32" i="7"/>
  <c r="C34" i="7" l="1"/>
  <c r="I34" i="7"/>
  <c r="B34" i="7"/>
</calcChain>
</file>

<file path=xl/sharedStrings.xml><?xml version="1.0" encoding="utf-8"?>
<sst xmlns="http://schemas.openxmlformats.org/spreadsheetml/2006/main" count="150" uniqueCount="51">
  <si>
    <t>Match</t>
  </si>
  <si>
    <t>Heure</t>
  </si>
  <si>
    <t>Equipe</t>
  </si>
  <si>
    <t>Score</t>
  </si>
  <si>
    <t>Arbitre</t>
  </si>
  <si>
    <t>+</t>
  </si>
  <si>
    <t>-</t>
  </si>
  <si>
    <t>Pts</t>
  </si>
  <si>
    <t>Dif</t>
  </si>
  <si>
    <t>+ / -</t>
  </si>
  <si>
    <t>Clt</t>
  </si>
  <si>
    <t>Gagné</t>
  </si>
  <si>
    <t>Nul</t>
  </si>
  <si>
    <t>Perdu</t>
  </si>
  <si>
    <t>_</t>
  </si>
  <si>
    <t>Equipes</t>
  </si>
  <si>
    <t>Points</t>
  </si>
  <si>
    <t>Joué</t>
  </si>
  <si>
    <t>TOTAL</t>
  </si>
  <si>
    <t>CLASSEMENT FINAL</t>
  </si>
  <si>
    <t>But +</t>
  </si>
  <si>
    <t>But -</t>
  </si>
  <si>
    <t>Diff</t>
  </si>
  <si>
    <t>Goal Averag</t>
  </si>
  <si>
    <t>OPEN FEMININ DE TORBALL ANTHV/UNADEV 2018</t>
  </si>
  <si>
    <t>CS AVH LYON</t>
  </si>
  <si>
    <t>LE 31 MARS 2018</t>
  </si>
  <si>
    <t>CS AVH Touraine</t>
  </si>
  <si>
    <t>ASCCB Besançon</t>
  </si>
  <si>
    <t>ANICES Nice</t>
  </si>
  <si>
    <t>CS AVH Lyon</t>
  </si>
  <si>
    <t>CS AVH 31 Toulouse</t>
  </si>
  <si>
    <t>ASCND Marseille</t>
  </si>
  <si>
    <t xml:space="preserve">PHASE FINALE </t>
  </si>
  <si>
    <t>Grenoble Handisport</t>
  </si>
  <si>
    <t>KNOEPFLIN</t>
  </si>
  <si>
    <t>ROBIEU</t>
  </si>
  <si>
    <t>PRIGENT</t>
  </si>
  <si>
    <t>MAUNIER</t>
  </si>
  <si>
    <t>EDET</t>
  </si>
  <si>
    <t>Classement des qualifications</t>
  </si>
  <si>
    <r>
      <t xml:space="preserve">1 </t>
    </r>
    <r>
      <rPr>
        <b/>
        <vertAlign val="superscript"/>
        <sz val="11"/>
        <rFont val="Arial"/>
        <family val="2"/>
      </rPr>
      <t>er</t>
    </r>
    <r>
      <rPr>
        <b/>
        <sz val="11"/>
        <rFont val="Arial"/>
        <family val="2"/>
      </rPr>
      <t xml:space="preserve"> : ASCND Marseille</t>
    </r>
  </si>
  <si>
    <r>
      <t xml:space="preserve">2 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: CS AVH 31 Toulouse</t>
    </r>
  </si>
  <si>
    <r>
      <t xml:space="preserve">3 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: CS AVH Lyon</t>
    </r>
  </si>
  <si>
    <r>
      <t xml:space="preserve">4 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: ASCCB Besançon</t>
    </r>
  </si>
  <si>
    <r>
      <t xml:space="preserve">5 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: ANICES Nice</t>
    </r>
  </si>
  <si>
    <r>
      <t xml:space="preserve">6 </t>
    </r>
    <r>
      <rPr>
        <b/>
        <vertAlign val="superscript"/>
        <sz val="11"/>
        <rFont val="Arial"/>
        <family val="2"/>
      </rPr>
      <t>ème</t>
    </r>
    <r>
      <rPr>
        <b/>
        <sz val="11"/>
        <rFont val="Arial"/>
        <family val="2"/>
      </rPr>
      <t xml:space="preserve"> : Grenoble Handisport</t>
    </r>
  </si>
  <si>
    <t>P. 22 : ASCCB Besançon</t>
  </si>
  <si>
    <t>P. 23 : CS AVH Lyon</t>
  </si>
  <si>
    <t>G. 22 : ASCND Marseille</t>
  </si>
  <si>
    <t>G. 23 : CS AVH 31 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</si>
</sst>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"/>
  </numFmts>
  <fonts count="17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</font>
    <font>
      <b/>
      <sz val="14"/>
      <name val="Arcane"/>
    </font>
    <font>
      <b/>
      <sz val="11"/>
      <name val="Arcane"/>
    </font>
    <font>
      <b/>
      <sz val="12"/>
      <name val="Arcane"/>
    </font>
    <font>
      <b/>
      <sz val="20"/>
      <name val="Arcane"/>
    </font>
    <font>
      <b/>
      <sz val="10"/>
      <name val="Arial"/>
    </font>
    <font>
      <b/>
      <sz val="9"/>
      <name val="Arcane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/>
    <xf numFmtId="1" fontId="6" fillId="0" borderId="7" xfId="0" applyNumberFormat="1" applyFont="1" applyBorder="1" applyAlignment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 applyAlignment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/>
    <xf numFmtId="0" fontId="6" fillId="0" borderId="11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 applyAlignment="1">
      <alignment vertical="center"/>
    </xf>
    <xf numFmtId="1" fontId="6" fillId="0" borderId="14" xfId="0" applyNumberFormat="1" applyFont="1" applyBorder="1" applyAlignment="1"/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/>
    <xf numFmtId="0" fontId="6" fillId="0" borderId="17" xfId="0" applyFont="1" applyBorder="1"/>
    <xf numFmtId="0" fontId="6" fillId="0" borderId="14" xfId="0" applyFont="1" applyBorder="1"/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3" borderId="7" xfId="0" applyFont="1" applyFill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8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3" borderId="5" xfId="0" applyFont="1" applyFill="1" applyBorder="1"/>
    <xf numFmtId="0" fontId="7" fillId="0" borderId="5" xfId="0" applyFont="1" applyBorder="1"/>
    <xf numFmtId="0" fontId="12" fillId="0" borderId="0" xfId="0" applyFont="1" applyAlignment="1">
      <alignment vertical="center"/>
    </xf>
    <xf numFmtId="0" fontId="10" fillId="0" borderId="8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7" fillId="3" borderId="18" xfId="0" applyFont="1" applyFill="1" applyBorder="1"/>
    <xf numFmtId="0" fontId="7" fillId="0" borderId="18" xfId="0" applyFont="1" applyBorder="1"/>
    <xf numFmtId="1" fontId="7" fillId="0" borderId="18" xfId="0" applyNumberFormat="1" applyFont="1" applyBorder="1"/>
    <xf numFmtId="2" fontId="7" fillId="0" borderId="18" xfId="0" applyNumberFormat="1" applyFont="1" applyBorder="1"/>
    <xf numFmtId="0" fontId="6" fillId="0" borderId="19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30" xfId="0" applyFont="1" applyBorder="1" applyAlignment="1">
      <alignment horizontal="center" wrapText="1"/>
    </xf>
    <xf numFmtId="20" fontId="2" fillId="0" borderId="30" xfId="0" applyNumberFormat="1" applyFont="1" applyBorder="1" applyAlignment="1">
      <alignment horizontal="center" wrapText="1"/>
    </xf>
    <xf numFmtId="0" fontId="2" fillId="0" borderId="30" xfId="0" applyFont="1" applyBorder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0" fillId="0" borderId="4" xfId="0" applyBorder="1"/>
    <xf numFmtId="0" fontId="0" fillId="0" borderId="22" xfId="0" applyBorder="1"/>
    <xf numFmtId="0" fontId="1" fillId="2" borderId="23" xfId="0" applyFont="1" applyFill="1" applyBorder="1" applyAlignment="1">
      <alignment horizontal="center"/>
    </xf>
    <xf numFmtId="0" fontId="0" fillId="0" borderId="0" xfId="0"/>
    <xf numFmtId="0" fontId="0" fillId="0" borderId="24" xfId="0" applyBorder="1"/>
    <xf numFmtId="0" fontId="1" fillId="2" borderId="25" xfId="0" applyFont="1" applyFill="1" applyBorder="1" applyAlignment="1">
      <alignment horizontal="center"/>
    </xf>
    <xf numFmtId="0" fontId="0" fillId="0" borderId="20" xfId="0" applyBorder="1"/>
    <xf numFmtId="0" fontId="0" fillId="0" borderId="26" xfId="0" applyBorder="1"/>
    <xf numFmtId="0" fontId="1" fillId="2" borderId="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Normal="100" workbookViewId="0">
      <selection activeCell="G36" sqref="G36"/>
    </sheetView>
  </sheetViews>
  <sheetFormatPr baseColWidth="10" defaultRowHeight="15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30.28515625" style="6" customWidth="1"/>
    <col min="7" max="7" width="18.7109375" style="6" customWidth="1"/>
    <col min="8" max="16384" width="11.42578125" style="6"/>
  </cols>
  <sheetData>
    <row r="1" spans="1:7" ht="21.95" customHeight="1">
      <c r="A1" s="80" t="s">
        <v>24</v>
      </c>
      <c r="B1" s="81"/>
      <c r="C1" s="81"/>
      <c r="D1" s="81"/>
      <c r="E1" s="81"/>
      <c r="F1" s="81"/>
      <c r="G1" s="82"/>
    </row>
    <row r="2" spans="1:7" ht="21.95" customHeight="1">
      <c r="A2" s="83" t="s">
        <v>25</v>
      </c>
      <c r="B2" s="84"/>
      <c r="C2" s="84"/>
      <c r="D2" s="84"/>
      <c r="E2" s="84"/>
      <c r="F2" s="84"/>
      <c r="G2" s="85"/>
    </row>
    <row r="3" spans="1:7" ht="21.95" customHeight="1" thickBot="1">
      <c r="A3" s="86" t="s">
        <v>26</v>
      </c>
      <c r="B3" s="87"/>
      <c r="C3" s="87"/>
      <c r="D3" s="87"/>
      <c r="E3" s="87"/>
      <c r="F3" s="87"/>
      <c r="G3" s="88"/>
    </row>
    <row r="4" spans="1:7" ht="30" customHeight="1">
      <c r="A4" s="8"/>
      <c r="B4" s="8"/>
      <c r="C4" s="9"/>
      <c r="D4" s="8"/>
    </row>
    <row r="5" spans="1:7" ht="30" customHeight="1" thickBot="1"/>
    <row r="6" spans="1:7" s="4" customFormat="1" ht="20.100000000000001" customHeight="1" thickBot="1">
      <c r="A6" s="1" t="s">
        <v>0</v>
      </c>
      <c r="B6" s="2" t="s">
        <v>1</v>
      </c>
      <c r="C6" s="2" t="s">
        <v>2</v>
      </c>
      <c r="D6" s="79" t="s">
        <v>3</v>
      </c>
      <c r="E6" s="79"/>
      <c r="F6" s="2" t="s">
        <v>2</v>
      </c>
      <c r="G6" s="3" t="s">
        <v>4</v>
      </c>
    </row>
    <row r="7" spans="1:7" s="4" customFormat="1" ht="23.1" customHeight="1" thickBot="1">
      <c r="A7" s="13">
        <v>1</v>
      </c>
      <c r="B7" s="14">
        <v>0.35416666666666669</v>
      </c>
      <c r="C7" s="15" t="s">
        <v>29</v>
      </c>
      <c r="D7" s="13">
        <v>5</v>
      </c>
      <c r="E7" s="13">
        <v>6</v>
      </c>
      <c r="F7" s="15" t="s">
        <v>28</v>
      </c>
      <c r="G7" s="13" t="s">
        <v>35</v>
      </c>
    </row>
    <row r="8" spans="1:7" s="4" customFormat="1" ht="23.1" customHeight="1" thickBot="1">
      <c r="A8" s="13">
        <v>2</v>
      </c>
      <c r="B8" s="14">
        <v>0.37013888888888885</v>
      </c>
      <c r="C8" s="15" t="s">
        <v>30</v>
      </c>
      <c r="D8" s="13">
        <v>7</v>
      </c>
      <c r="E8" s="13">
        <v>2</v>
      </c>
      <c r="F8" s="15" t="s">
        <v>27</v>
      </c>
      <c r="G8" s="13" t="s">
        <v>38</v>
      </c>
    </row>
    <row r="9" spans="1:7" s="4" customFormat="1" ht="23.1" customHeight="1" thickBot="1">
      <c r="A9" s="13">
        <v>3</v>
      </c>
      <c r="B9" s="14">
        <v>0.38611111111111102</v>
      </c>
      <c r="C9" s="15" t="s">
        <v>31</v>
      </c>
      <c r="D9" s="13">
        <v>3</v>
      </c>
      <c r="E9" s="13">
        <v>5</v>
      </c>
      <c r="F9" s="15" t="s">
        <v>32</v>
      </c>
      <c r="G9" s="13" t="s">
        <v>37</v>
      </c>
    </row>
    <row r="10" spans="1:7" s="4" customFormat="1" ht="23.1" customHeight="1" thickBot="1">
      <c r="A10" s="13">
        <v>4</v>
      </c>
      <c r="B10" s="14">
        <v>0.40208333333333302</v>
      </c>
      <c r="C10" s="15" t="str">
        <f>+$F$7</f>
        <v>ASCCB Besançon</v>
      </c>
      <c r="D10" s="13">
        <v>7</v>
      </c>
      <c r="E10" s="13">
        <v>7</v>
      </c>
      <c r="F10" s="15" t="s">
        <v>34</v>
      </c>
      <c r="G10" s="13" t="s">
        <v>36</v>
      </c>
    </row>
    <row r="11" spans="1:7" s="4" customFormat="1" ht="23.1" customHeight="1" thickBot="1">
      <c r="A11" s="13">
        <v>5</v>
      </c>
      <c r="B11" s="14">
        <v>0.41805555555555501</v>
      </c>
      <c r="C11" s="15" t="str">
        <f>+$C$7</f>
        <v>ANICES Nice</v>
      </c>
      <c r="D11" s="13">
        <v>3</v>
      </c>
      <c r="E11" s="13">
        <v>7</v>
      </c>
      <c r="F11" s="15" t="str">
        <f>+$C$8</f>
        <v>CS AVH Lyon</v>
      </c>
      <c r="G11" s="13" t="s">
        <v>39</v>
      </c>
    </row>
    <row r="12" spans="1:7" s="4" customFormat="1" ht="23.1" customHeight="1" thickBot="1">
      <c r="A12" s="13">
        <v>6</v>
      </c>
      <c r="B12" s="14">
        <v>0.43402777777777701</v>
      </c>
      <c r="C12" s="15" t="str">
        <f>+$F$8</f>
        <v>CS AVH Touraine</v>
      </c>
      <c r="D12" s="13">
        <v>2</v>
      </c>
      <c r="E12" s="13">
        <v>7</v>
      </c>
      <c r="F12" s="15" t="str">
        <f>+$C$9</f>
        <v>CS AVH 31 Toulouse</v>
      </c>
      <c r="G12" s="13" t="s">
        <v>35</v>
      </c>
    </row>
    <row r="13" spans="1:7" s="4" customFormat="1" ht="23.1" customHeight="1" thickBot="1">
      <c r="A13" s="13">
        <v>7</v>
      </c>
      <c r="B13" s="14">
        <v>0.45</v>
      </c>
      <c r="C13" s="15" t="str">
        <f>+$F$10</f>
        <v>Grenoble Handisport</v>
      </c>
      <c r="D13" s="13">
        <v>2</v>
      </c>
      <c r="E13" s="13">
        <v>8</v>
      </c>
      <c r="F13" s="15" t="str">
        <f>+$F$9</f>
        <v>ASCND Marseille</v>
      </c>
      <c r="G13" s="13" t="s">
        <v>38</v>
      </c>
    </row>
    <row r="14" spans="1:7" s="4" customFormat="1" ht="23.1" customHeight="1" thickBot="1">
      <c r="A14" s="13">
        <v>8</v>
      </c>
      <c r="B14" s="14">
        <v>0.46597222222222201</v>
      </c>
      <c r="C14" s="15" t="str">
        <f>+$C$8</f>
        <v>CS AVH Lyon</v>
      </c>
      <c r="D14" s="13">
        <v>4</v>
      </c>
      <c r="E14" s="13">
        <v>4</v>
      </c>
      <c r="F14" s="15" t="str">
        <f>+$F$7</f>
        <v>ASCCB Besançon</v>
      </c>
      <c r="G14" s="13" t="s">
        <v>37</v>
      </c>
    </row>
    <row r="15" spans="1:7" s="4" customFormat="1" ht="23.1" customHeight="1" thickBot="1">
      <c r="A15" s="13">
        <v>9</v>
      </c>
      <c r="B15" s="14">
        <v>0.48194444444444401</v>
      </c>
      <c r="C15" s="15" t="str">
        <f>+$C$9</f>
        <v>CS AVH 31 Toulouse</v>
      </c>
      <c r="D15" s="13">
        <v>5</v>
      </c>
      <c r="E15" s="13">
        <v>3</v>
      </c>
      <c r="F15" s="15" t="str">
        <f>+$C$7</f>
        <v>ANICES Nice</v>
      </c>
      <c r="G15" s="13" t="s">
        <v>36</v>
      </c>
    </row>
    <row r="16" spans="1:7" s="4" customFormat="1" ht="23.1" customHeight="1" thickBot="1">
      <c r="A16" s="13">
        <v>10</v>
      </c>
      <c r="B16" s="14">
        <v>0.49791666666666601</v>
      </c>
      <c r="C16" s="15" t="str">
        <f>+$F$9</f>
        <v>ASCND Marseille</v>
      </c>
      <c r="D16" s="13">
        <v>5</v>
      </c>
      <c r="E16" s="13">
        <v>2</v>
      </c>
      <c r="F16" s="15" t="str">
        <f>+$F$8</f>
        <v>CS AVH Touraine</v>
      </c>
      <c r="G16" s="13" t="s">
        <v>39</v>
      </c>
    </row>
    <row r="17" spans="1:7" s="4" customFormat="1" ht="23.1" customHeight="1" thickBot="1">
      <c r="A17" s="13">
        <v>11</v>
      </c>
      <c r="B17" s="14">
        <v>0.51388888888888895</v>
      </c>
      <c r="C17" s="15" t="str">
        <f>+$F$10</f>
        <v>Grenoble Handisport</v>
      </c>
      <c r="D17" s="13">
        <v>4</v>
      </c>
      <c r="E17" s="13">
        <v>5</v>
      </c>
      <c r="F17" s="15" t="str">
        <f>+$C$8</f>
        <v>CS AVH Lyon</v>
      </c>
      <c r="G17" s="13" t="s">
        <v>35</v>
      </c>
    </row>
    <row r="18" spans="1:7" s="4" customFormat="1" ht="23.1" customHeight="1" thickBot="1">
      <c r="A18" s="13">
        <v>12</v>
      </c>
      <c r="B18" s="14">
        <v>0.52986111111111101</v>
      </c>
      <c r="C18" s="15" t="str">
        <f>+$F$7</f>
        <v>ASCCB Besançon</v>
      </c>
      <c r="D18" s="13">
        <v>2</v>
      </c>
      <c r="E18" s="13">
        <v>4</v>
      </c>
      <c r="F18" s="15" t="str">
        <f>$C$9</f>
        <v>CS AVH 31 Toulouse</v>
      </c>
      <c r="G18" s="13" t="s">
        <v>38</v>
      </c>
    </row>
    <row r="19" spans="1:7" s="4" customFormat="1" ht="23.1" customHeight="1" thickBot="1">
      <c r="A19" s="13">
        <v>13</v>
      </c>
      <c r="B19" s="14">
        <v>0.54583333333333295</v>
      </c>
      <c r="C19" s="15" t="str">
        <f>+$C$7</f>
        <v>ANICES Nice</v>
      </c>
      <c r="D19" s="13">
        <v>2</v>
      </c>
      <c r="E19" s="13">
        <v>8</v>
      </c>
      <c r="F19" s="15" t="str">
        <f>$F$9</f>
        <v>ASCND Marseille</v>
      </c>
      <c r="G19" s="13" t="s">
        <v>37</v>
      </c>
    </row>
    <row r="20" spans="1:7" s="4" customFormat="1" ht="23.1" customHeight="1" thickBot="1">
      <c r="A20" s="13">
        <v>14</v>
      </c>
      <c r="B20" s="14">
        <v>0.561805555555555</v>
      </c>
      <c r="C20" s="15" t="str">
        <f>+$F$8</f>
        <v>CS AVH Touraine</v>
      </c>
      <c r="D20" s="13">
        <v>1</v>
      </c>
      <c r="E20" s="13">
        <v>11</v>
      </c>
      <c r="F20" s="15" t="str">
        <f>+$F$10</f>
        <v>Grenoble Handisport</v>
      </c>
      <c r="G20" s="13" t="s">
        <v>36</v>
      </c>
    </row>
    <row r="21" spans="1:7" s="4" customFormat="1" ht="23.1" customHeight="1" thickBot="1">
      <c r="A21" s="13">
        <v>15</v>
      </c>
      <c r="B21" s="14">
        <v>0.57777777777777695</v>
      </c>
      <c r="C21" s="15" t="str">
        <f>+$C$8</f>
        <v>CS AVH Lyon</v>
      </c>
      <c r="D21" s="13">
        <v>4</v>
      </c>
      <c r="E21" s="13">
        <v>4</v>
      </c>
      <c r="F21" s="15" t="str">
        <f>$C$9</f>
        <v>CS AVH 31 Toulouse</v>
      </c>
      <c r="G21" s="13" t="s">
        <v>39</v>
      </c>
    </row>
    <row r="22" spans="1:7" s="4" customFormat="1" ht="23.1" customHeight="1" thickBot="1">
      <c r="A22" s="13">
        <v>16</v>
      </c>
      <c r="B22" s="14">
        <v>0.593749999999999</v>
      </c>
      <c r="C22" s="15" t="str">
        <f>$F$9</f>
        <v>ASCND Marseille</v>
      </c>
      <c r="D22" s="13">
        <v>5</v>
      </c>
      <c r="E22" s="13">
        <v>5</v>
      </c>
      <c r="F22" s="15" t="str">
        <f>+$F$7</f>
        <v>ASCCB Besançon</v>
      </c>
      <c r="G22" s="13" t="s">
        <v>35</v>
      </c>
    </row>
    <row r="23" spans="1:7" s="4" customFormat="1" ht="23.1" customHeight="1" thickBot="1">
      <c r="A23" s="13">
        <v>17</v>
      </c>
      <c r="B23" s="14">
        <v>0.60972222222222205</v>
      </c>
      <c r="C23" s="15" t="str">
        <f>+$F$8</f>
        <v>CS AVH Touraine</v>
      </c>
      <c r="D23" s="13">
        <v>4</v>
      </c>
      <c r="E23" s="13">
        <v>8</v>
      </c>
      <c r="F23" s="15" t="str">
        <f>+$C$7</f>
        <v>ANICES Nice</v>
      </c>
      <c r="G23" s="13" t="s">
        <v>37</v>
      </c>
    </row>
    <row r="24" spans="1:7" s="4" customFormat="1" ht="23.1" customHeight="1" thickBot="1">
      <c r="A24" s="13">
        <v>18</v>
      </c>
      <c r="B24" s="14">
        <v>0.625694444444444</v>
      </c>
      <c r="C24" s="15" t="str">
        <f>+$C$9</f>
        <v>CS AVH 31 Toulouse</v>
      </c>
      <c r="D24" s="13">
        <v>5</v>
      </c>
      <c r="E24" s="13">
        <v>1</v>
      </c>
      <c r="F24" s="15" t="str">
        <f>+$F$10</f>
        <v>Grenoble Handisport</v>
      </c>
      <c r="G24" s="13" t="s">
        <v>39</v>
      </c>
    </row>
    <row r="25" spans="1:7" s="4" customFormat="1" ht="23.1" customHeight="1" thickBot="1">
      <c r="A25" s="13">
        <v>19</v>
      </c>
      <c r="B25" s="14">
        <v>0.64166666666666605</v>
      </c>
      <c r="C25" s="15" t="str">
        <f>$F$9</f>
        <v>ASCND Marseille</v>
      </c>
      <c r="D25" s="13">
        <v>2</v>
      </c>
      <c r="E25" s="13">
        <v>1</v>
      </c>
      <c r="F25" s="15" t="str">
        <f>+$C$8</f>
        <v>CS AVH Lyon</v>
      </c>
      <c r="G25" s="13" t="s">
        <v>36</v>
      </c>
    </row>
    <row r="26" spans="1:7" s="4" customFormat="1" ht="23.1" customHeight="1" thickBot="1">
      <c r="A26" s="13">
        <v>20</v>
      </c>
      <c r="B26" s="14">
        <v>0.657638888888888</v>
      </c>
      <c r="C26" s="15" t="str">
        <f>+$F$7</f>
        <v>ASCCB Besançon</v>
      </c>
      <c r="D26" s="13">
        <v>12</v>
      </c>
      <c r="E26" s="13">
        <v>2</v>
      </c>
      <c r="F26" s="15" t="str">
        <f>+$F$8</f>
        <v>CS AVH Touraine</v>
      </c>
      <c r="G26" s="13" t="s">
        <v>38</v>
      </c>
    </row>
    <row r="27" spans="1:7" s="4" customFormat="1" ht="23.1" customHeight="1" thickBot="1">
      <c r="A27" s="13">
        <v>21</v>
      </c>
      <c r="B27" s="14">
        <v>0.67361111111111005</v>
      </c>
      <c r="C27" s="15" t="str">
        <f>+$F$10</f>
        <v>Grenoble Handisport</v>
      </c>
      <c r="D27" s="13">
        <v>4</v>
      </c>
      <c r="E27" s="13">
        <v>6</v>
      </c>
      <c r="F27" s="15" t="str">
        <f>+$C$7</f>
        <v>ANICES Nice</v>
      </c>
      <c r="G27" s="13" t="s">
        <v>35</v>
      </c>
    </row>
    <row r="28" spans="1:7">
      <c r="A28" s="11"/>
      <c r="B28" s="11"/>
      <c r="C28" s="12"/>
      <c r="D28" s="11"/>
      <c r="E28" s="11"/>
      <c r="F28" s="12"/>
      <c r="G28" s="12"/>
    </row>
    <row r="30" spans="1:7" ht="20.25">
      <c r="C30" s="70"/>
      <c r="D30" s="74" t="s">
        <v>33</v>
      </c>
      <c r="E30" s="74"/>
      <c r="F30" s="75"/>
    </row>
    <row r="31" spans="1:7" ht="16.5" thickBot="1"/>
    <row r="32" spans="1:7" ht="22.5" customHeight="1" thickTop="1" thickBot="1">
      <c r="A32" s="71">
        <v>22</v>
      </c>
      <c r="B32" s="72">
        <v>0.68958333333333333</v>
      </c>
      <c r="C32" s="73" t="s">
        <v>41</v>
      </c>
      <c r="D32" s="71">
        <v>9</v>
      </c>
      <c r="E32" s="71">
        <v>3</v>
      </c>
      <c r="F32" s="73" t="s">
        <v>44</v>
      </c>
      <c r="G32" s="78" t="s">
        <v>36</v>
      </c>
    </row>
    <row r="33" spans="1:7" ht="22.5" customHeight="1" thickTop="1" thickBot="1">
      <c r="A33" s="71">
        <v>23</v>
      </c>
      <c r="B33" s="72">
        <v>0.7055555555555556</v>
      </c>
      <c r="C33" s="73" t="s">
        <v>43</v>
      </c>
      <c r="D33" s="71">
        <v>3</v>
      </c>
      <c r="E33" s="71">
        <v>8</v>
      </c>
      <c r="F33" s="73" t="s">
        <v>42</v>
      </c>
      <c r="G33" s="78" t="s">
        <v>37</v>
      </c>
    </row>
    <row r="34" spans="1:7" ht="22.5" customHeight="1" thickTop="1" thickBot="1">
      <c r="A34" s="71">
        <v>24</v>
      </c>
      <c r="B34" s="72">
        <v>0.72152777777777777</v>
      </c>
      <c r="C34" s="73" t="s">
        <v>45</v>
      </c>
      <c r="D34" s="71">
        <v>4</v>
      </c>
      <c r="E34" s="71">
        <v>3</v>
      </c>
      <c r="F34" s="73" t="s">
        <v>46</v>
      </c>
      <c r="G34" s="78" t="s">
        <v>39</v>
      </c>
    </row>
    <row r="35" spans="1:7" ht="22.5" customHeight="1" thickTop="1" thickBot="1">
      <c r="A35" s="71">
        <v>25</v>
      </c>
      <c r="B35" s="72">
        <v>0.73749999999999993</v>
      </c>
      <c r="C35" s="73" t="s">
        <v>47</v>
      </c>
      <c r="D35" s="71">
        <v>7</v>
      </c>
      <c r="E35" s="71">
        <v>8</v>
      </c>
      <c r="F35" s="73" t="s">
        <v>48</v>
      </c>
      <c r="G35" s="13" t="s">
        <v>38</v>
      </c>
    </row>
    <row r="36" spans="1:7" ht="22.5" customHeight="1" thickTop="1" thickBot="1">
      <c r="A36" s="71">
        <v>26</v>
      </c>
      <c r="B36" s="72">
        <v>0.75277777777777777</v>
      </c>
      <c r="C36" s="73" t="s">
        <v>49</v>
      </c>
      <c r="D36" s="71">
        <v>3</v>
      </c>
      <c r="E36" s="71">
        <v>4</v>
      </c>
      <c r="F36" s="73" t="s">
        <v>50</v>
      </c>
      <c r="G36" s="13" t="s">
        <v>35</v>
      </c>
    </row>
    <row r="37" spans="1:7" ht="16.5" thickTop="1"/>
    <row r="39" spans="1:7">
      <c r="C39" s="6" t="s">
        <v>19</v>
      </c>
    </row>
    <row r="40" spans="1:7" ht="16.5" thickBot="1"/>
    <row r="41" spans="1:7" ht="16.5" thickBot="1">
      <c r="C41" s="15" t="str">
        <f>+$C$9</f>
        <v>CS AVH 31 Toulouse</v>
      </c>
      <c r="D41" s="5">
        <v>1</v>
      </c>
    </row>
    <row r="42" spans="1:7" ht="16.5" thickBot="1">
      <c r="C42" s="15" t="str">
        <f>$F$9</f>
        <v>ASCND Marseille</v>
      </c>
      <c r="D42" s="5">
        <v>2</v>
      </c>
    </row>
    <row r="43" spans="1:7" ht="16.5" thickBot="1">
      <c r="C43" s="15" t="str">
        <f>+$C$8</f>
        <v>CS AVH Lyon</v>
      </c>
      <c r="D43" s="5">
        <v>3</v>
      </c>
    </row>
    <row r="44" spans="1:7" ht="16.5" thickBot="1">
      <c r="C44" s="15" t="str">
        <f>+$F$7</f>
        <v>ASCCB Besançon</v>
      </c>
      <c r="D44" s="5">
        <v>4</v>
      </c>
    </row>
    <row r="45" spans="1:7" ht="16.5" thickBot="1">
      <c r="C45" s="15" t="str">
        <f>+$C$7</f>
        <v>ANICES Nice</v>
      </c>
      <c r="D45" s="5">
        <v>5</v>
      </c>
    </row>
    <row r="46" spans="1:7" ht="16.5" thickBot="1">
      <c r="C46" s="15" t="str">
        <f>+$F$10</f>
        <v>Grenoble Handisport</v>
      </c>
      <c r="D46" s="5">
        <v>6</v>
      </c>
    </row>
    <row r="47" spans="1:7" ht="16.5" thickBot="1">
      <c r="C47" s="15" t="str">
        <f>+$F$8</f>
        <v>CS AVH Touraine</v>
      </c>
      <c r="D47" s="5">
        <v>7</v>
      </c>
    </row>
  </sheetData>
  <mergeCells count="4">
    <mergeCell ref="D6:E6"/>
    <mergeCell ref="A1:G1"/>
    <mergeCell ref="A2:G2"/>
    <mergeCell ref="A3:G3"/>
  </mergeCells>
  <phoneticPr fontId="0" type="noConversion"/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opLeftCell="A7" workbookViewId="0">
      <selection activeCell="H21" sqref="H21"/>
    </sheetView>
  </sheetViews>
  <sheetFormatPr baseColWidth="10" defaultRowHeight="15.75"/>
  <cols>
    <col min="1" max="1" width="4" style="7" customWidth="1"/>
    <col min="2" max="25" width="5.7109375" style="7" customWidth="1"/>
    <col min="26" max="16384" width="11.42578125" style="7"/>
  </cols>
  <sheetData>
    <row r="1" spans="1:25" s="63" customFormat="1" ht="21.95" customHeight="1">
      <c r="A1" s="80" t="str">
        <f>'planning T1'!A1:G1</f>
        <v>OPEN FEMININ DE TORBALL ANTHV/UNADEV 2018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  <c r="W1" s="62"/>
      <c r="X1" s="62"/>
      <c r="Y1" s="62"/>
    </row>
    <row r="2" spans="1:25" s="63" customFormat="1" ht="21.95" customHeight="1">
      <c r="A2" s="83" t="str">
        <f>'planning T1'!A2:G2</f>
        <v>CS AVH LYON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62"/>
      <c r="X2" s="62"/>
      <c r="Y2" s="62"/>
    </row>
    <row r="3" spans="1:25" s="63" customFormat="1" ht="21.95" customHeight="1" thickBot="1">
      <c r="A3" s="86" t="str">
        <f>'planning T1'!A3:G3</f>
        <v>LE 31 MARS 2018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  <c r="W3" s="62"/>
      <c r="X3" s="62"/>
      <c r="Y3" s="62"/>
    </row>
    <row r="4" spans="1:25" ht="50.1" customHeight="1" thickBot="1"/>
    <row r="5" spans="1:25" s="10" customFormat="1" ht="30" customHeight="1" thickBot="1">
      <c r="B5" s="95" t="str">
        <f>'planning T1'!C7</f>
        <v>ANICES Nice</v>
      </c>
      <c r="C5" s="96"/>
      <c r="D5" s="97"/>
      <c r="E5" s="95" t="str">
        <f>'planning T1'!C8</f>
        <v>CS AVH Lyon</v>
      </c>
      <c r="F5" s="96"/>
      <c r="G5" s="97"/>
      <c r="H5" s="95" t="str">
        <f>'planning T1'!C9</f>
        <v>CS AVH 31 Toulouse</v>
      </c>
      <c r="I5" s="96"/>
      <c r="J5" s="97"/>
      <c r="K5" s="95" t="str">
        <f>'planning T1'!F10</f>
        <v>Grenoble Handisport</v>
      </c>
      <c r="L5" s="96"/>
      <c r="M5" s="97"/>
      <c r="N5" s="95" t="str">
        <f>'planning T1'!F9</f>
        <v>ASCND Marseille</v>
      </c>
      <c r="O5" s="96"/>
      <c r="P5" s="97"/>
      <c r="Q5" s="95" t="str">
        <f>'planning T1'!F8</f>
        <v>CS AVH Touraine</v>
      </c>
      <c r="R5" s="96"/>
      <c r="S5" s="97"/>
      <c r="T5" s="95" t="str">
        <f>'planning T1'!F7</f>
        <v>ASCCB Besançon</v>
      </c>
      <c r="U5" s="96"/>
      <c r="V5" s="97"/>
    </row>
    <row r="6" spans="1:25" s="16" customFormat="1" thickBot="1">
      <c r="B6" s="17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5</v>
      </c>
      <c r="I6" s="17" t="s">
        <v>6</v>
      </c>
      <c r="J6" s="17" t="s">
        <v>7</v>
      </c>
      <c r="K6" s="17" t="s">
        <v>5</v>
      </c>
      <c r="L6" s="17" t="s">
        <v>6</v>
      </c>
      <c r="M6" s="17" t="s">
        <v>7</v>
      </c>
      <c r="N6" s="17" t="s">
        <v>5</v>
      </c>
      <c r="O6" s="17" t="s">
        <v>6</v>
      </c>
      <c r="P6" s="17" t="s">
        <v>7</v>
      </c>
      <c r="Q6" s="17" t="s">
        <v>5</v>
      </c>
      <c r="R6" s="17" t="s">
        <v>6</v>
      </c>
      <c r="S6" s="17" t="s">
        <v>7</v>
      </c>
      <c r="T6" s="17" t="s">
        <v>5</v>
      </c>
      <c r="U6" s="17" t="s">
        <v>6</v>
      </c>
      <c r="V6" s="17" t="s">
        <v>7</v>
      </c>
    </row>
    <row r="7" spans="1:25" s="19" customFormat="1" thickBot="1">
      <c r="A7" s="76">
        <v>1</v>
      </c>
      <c r="B7" s="76">
        <f>IF(ISBLANK('planning T1'!D7),"",('planning T1'!D7))</f>
        <v>5</v>
      </c>
      <c r="C7" s="76">
        <f>IF(ISBLANK('planning T1'!E7),"",('planning T1'!E7))</f>
        <v>6</v>
      </c>
      <c r="D7" s="76">
        <f t="shared" ref="D7:D12" si="0">IF(B7="","",IF(B7&gt;C7,2,1)*IF(B7&lt;C7,0,1))</f>
        <v>0</v>
      </c>
      <c r="E7" s="76">
        <f>IF(ISBLANK('planning T1'!D8),"",('planning T1'!D8))</f>
        <v>7</v>
      </c>
      <c r="F7" s="76">
        <f>IF(ISBLANK('planning T1'!E8),"",('planning T1'!E8))</f>
        <v>2</v>
      </c>
      <c r="G7" s="76">
        <f t="shared" ref="G7:G12" si="1">IF(E7="","",IF(E7&gt;F7,2,1)*IF(E7&lt;F7,0,1))</f>
        <v>2</v>
      </c>
      <c r="H7" s="76">
        <f>IF(ISBLANK('planning T1'!D9),"",('planning T1'!D9))</f>
        <v>3</v>
      </c>
      <c r="I7" s="76">
        <f>IF(ISBLANK('planning T1'!E9),"",('planning T1'!E9))</f>
        <v>5</v>
      </c>
      <c r="J7" s="76">
        <f t="shared" ref="J7:J12" si="2">IF(H7="","",IF(H7&gt;I7,2,1)*IF(H7&lt;I7,0,1))</f>
        <v>0</v>
      </c>
      <c r="K7" s="76">
        <f>IF(ISBLANK('planning T1'!E10),"",('planning T1'!E10))</f>
        <v>7</v>
      </c>
      <c r="L7" s="76">
        <f>IF(ISBLANK('planning T1'!D10),"",('planning T1'!D10))</f>
        <v>7</v>
      </c>
      <c r="M7" s="76">
        <f t="shared" ref="M7:M12" si="3">IF(K7="","",IF(K7&gt;L7,2,1)*IF(K7&lt;L7,0,1))</f>
        <v>1</v>
      </c>
      <c r="N7" s="76">
        <f>IF(ISBLANK('planning T1'!E9),"",('planning T1'!E9))</f>
        <v>5</v>
      </c>
      <c r="O7" s="76">
        <f>IF(ISBLANK('planning T1'!D9),"",('planning T1'!D9))</f>
        <v>3</v>
      </c>
      <c r="P7" s="76">
        <f t="shared" ref="P7:P12" si="4">IF(N7="","",IF(N7&gt;O7,2,1)*IF(N7&lt;O7,0,1))</f>
        <v>2</v>
      </c>
      <c r="Q7" s="76">
        <f>IF(ISBLANK('planning T1'!E8),"",('planning T1'!E8))</f>
        <v>2</v>
      </c>
      <c r="R7" s="76">
        <f>IF(ISBLANK('planning T1'!D8),"",('planning T1'!D8))</f>
        <v>7</v>
      </c>
      <c r="S7" s="76">
        <f t="shared" ref="S7:S12" si="5">IF(Q7="","",IF(Q7&gt;R7,2,1)*IF(Q7&lt;R7,0,1))</f>
        <v>0</v>
      </c>
      <c r="T7" s="76">
        <f>IF(ISBLANK('planning T1'!E7),"",('planning T1'!E7))</f>
        <v>6</v>
      </c>
      <c r="U7" s="76">
        <f>IF(ISBLANK('planning T1'!D7),"",('planning T1'!D7))</f>
        <v>5</v>
      </c>
      <c r="V7" s="76">
        <f t="shared" ref="V7:V12" si="6">IF(T7="","",IF(T7&gt;U7,2,1)*IF(T7&lt;U7,0,1))</f>
        <v>2</v>
      </c>
    </row>
    <row r="8" spans="1:25" s="19" customFormat="1" thickBot="1">
      <c r="A8" s="76">
        <v>2</v>
      </c>
      <c r="B8" s="76">
        <f>IF(ISBLANK('planning T1'!D11),"",('planning T1'!D11))</f>
        <v>3</v>
      </c>
      <c r="C8" s="76">
        <f>IF(ISBLANK('planning T1'!E11),"",('planning T1'!E11))</f>
        <v>7</v>
      </c>
      <c r="D8" s="76">
        <f t="shared" si="0"/>
        <v>0</v>
      </c>
      <c r="E8" s="76">
        <f>IF(ISBLANK('planning T1'!E11),"",('planning T1'!E11))</f>
        <v>7</v>
      </c>
      <c r="F8" s="76">
        <f>IF(ISBLANK('planning T1'!D11),"",('planning T1'!D11))</f>
        <v>3</v>
      </c>
      <c r="G8" s="76">
        <f t="shared" si="1"/>
        <v>2</v>
      </c>
      <c r="H8" s="76">
        <f>IF(ISBLANK('planning T1'!E12),"",('planning T1'!E12))</f>
        <v>7</v>
      </c>
      <c r="I8" s="76">
        <f>IF(ISBLANK('planning T1'!D12),"",('planning T1'!D12))</f>
        <v>2</v>
      </c>
      <c r="J8" s="76">
        <f t="shared" si="2"/>
        <v>2</v>
      </c>
      <c r="K8" s="76">
        <f>IF(ISBLANK('planning T1'!D13),"",('planning T1'!D13))</f>
        <v>2</v>
      </c>
      <c r="L8" s="76">
        <f>IF(ISBLANK('planning T1'!E13),"",('planning T1'!E13))</f>
        <v>8</v>
      </c>
      <c r="M8" s="76">
        <f>IF(K8="","",IF(K8&gt;L8,2,1)*IF(K8&lt;L8,0,1))</f>
        <v>0</v>
      </c>
      <c r="N8" s="76">
        <f>IF(ISBLANK('planning T1'!E13),"",('planning T1'!E13))</f>
        <v>8</v>
      </c>
      <c r="O8" s="76">
        <f>IF(ISBLANK('planning T1'!D13),"",('planning T1'!D13))</f>
        <v>2</v>
      </c>
      <c r="P8" s="76">
        <f t="shared" si="4"/>
        <v>2</v>
      </c>
      <c r="Q8" s="76">
        <f>IF(ISBLANK('planning T1'!D12),"",('planning T1'!D12))</f>
        <v>2</v>
      </c>
      <c r="R8" s="76">
        <f>IF(ISBLANK('planning T1'!E12),"",('planning T1'!E12))</f>
        <v>7</v>
      </c>
      <c r="S8" s="76">
        <f t="shared" si="5"/>
        <v>0</v>
      </c>
      <c r="T8" s="76">
        <f>IF(ISBLANK('planning T1'!D10),"",('planning T1'!D10))</f>
        <v>7</v>
      </c>
      <c r="U8" s="76">
        <f>IF(ISBLANK('planning T1'!E10),"",('planning T1'!E10))</f>
        <v>7</v>
      </c>
      <c r="V8" s="76">
        <f>IF(T8="","",IF(T8&gt;U8,2,1)*IF(T8&lt;U8,0,1))</f>
        <v>1</v>
      </c>
    </row>
    <row r="9" spans="1:25" s="19" customFormat="1" thickBot="1">
      <c r="A9" s="76">
        <v>3</v>
      </c>
      <c r="B9" s="76">
        <f>IF(ISBLANK('planning T1'!E15),"",('planning T1'!E15))</f>
        <v>3</v>
      </c>
      <c r="C9" s="76">
        <f>IF(ISBLANK('planning T1'!D15),"",('planning T1'!D15))</f>
        <v>5</v>
      </c>
      <c r="D9" s="76">
        <f t="shared" si="0"/>
        <v>0</v>
      </c>
      <c r="E9" s="76">
        <f>IF(ISBLANK('planning T1'!D14),"",('planning T1'!D14))</f>
        <v>4</v>
      </c>
      <c r="F9" s="76">
        <f>IF(ISBLANK('planning T1'!E14),"",('planning T1'!E14))</f>
        <v>4</v>
      </c>
      <c r="G9" s="76">
        <f t="shared" si="1"/>
        <v>1</v>
      </c>
      <c r="H9" s="76">
        <f>IF(ISBLANK('planning T1'!D15),"",('planning T1'!D15))</f>
        <v>5</v>
      </c>
      <c r="I9" s="76">
        <f>IF(ISBLANK('planning T1'!E15),"",('planning T1'!E15))</f>
        <v>3</v>
      </c>
      <c r="J9" s="76">
        <f t="shared" si="2"/>
        <v>2</v>
      </c>
      <c r="K9" s="76">
        <f>IF(ISBLANK('planning T1'!D17),"",('planning T1'!D17))</f>
        <v>4</v>
      </c>
      <c r="L9" s="76">
        <f>IF(ISBLANK('planning T1'!E17),"",('planning T1'!E17))</f>
        <v>5</v>
      </c>
      <c r="M9" s="76">
        <f t="shared" si="3"/>
        <v>0</v>
      </c>
      <c r="N9" s="76">
        <f>IF(ISBLANK('planning T1'!D16),"",('planning T1'!D16))</f>
        <v>5</v>
      </c>
      <c r="O9" s="76">
        <f>IF(ISBLANK('planning T1'!E16),"",('planning T1'!E16))</f>
        <v>2</v>
      </c>
      <c r="P9" s="76">
        <f t="shared" si="4"/>
        <v>2</v>
      </c>
      <c r="Q9" s="76">
        <f>IF(ISBLANK('planning T1'!E16),"",('planning T1'!E16))</f>
        <v>2</v>
      </c>
      <c r="R9" s="76">
        <f>IF(ISBLANK('planning T1'!D16),"",('planning T1'!D16))</f>
        <v>5</v>
      </c>
      <c r="S9" s="76">
        <f t="shared" si="5"/>
        <v>0</v>
      </c>
      <c r="T9" s="76">
        <f>IF(ISBLANK('planning T1'!E14),"",('planning T1'!E14))</f>
        <v>4</v>
      </c>
      <c r="U9" s="76">
        <f>IF(ISBLANK('planning T1'!D14),"",('planning T1'!D14))</f>
        <v>4</v>
      </c>
      <c r="V9" s="76">
        <f t="shared" si="6"/>
        <v>1</v>
      </c>
    </row>
    <row r="10" spans="1:25" s="19" customFormat="1" thickBot="1">
      <c r="A10" s="76">
        <v>4</v>
      </c>
      <c r="B10" s="76">
        <f>IF(ISBLANK('planning T1'!D19),"",('planning T1'!D19))</f>
        <v>2</v>
      </c>
      <c r="C10" s="76">
        <f>IF(ISBLANK('planning T1'!E19),"",('planning T1'!E19))</f>
        <v>8</v>
      </c>
      <c r="D10" s="76">
        <f t="shared" si="0"/>
        <v>0</v>
      </c>
      <c r="E10" s="76">
        <f>IF(ISBLANK('planning T1'!E17),"",('planning T1'!E17))</f>
        <v>5</v>
      </c>
      <c r="F10" s="76">
        <f>IF(ISBLANK('planning T1'!D17),"",('planning T1'!D17))</f>
        <v>4</v>
      </c>
      <c r="G10" s="76">
        <f t="shared" si="1"/>
        <v>2</v>
      </c>
      <c r="H10" s="76">
        <f>IF(ISBLANK('planning T1'!E18),"",('planning T1'!E18))</f>
        <v>4</v>
      </c>
      <c r="I10" s="76">
        <f>IF(ISBLANK('planning T1'!D18),"",('planning T1'!D18))</f>
        <v>2</v>
      </c>
      <c r="J10" s="76">
        <f t="shared" si="2"/>
        <v>2</v>
      </c>
      <c r="K10" s="76">
        <f>IF(ISBLANK('planning T1'!E20),"",('planning T1'!E20))</f>
        <v>11</v>
      </c>
      <c r="L10" s="76">
        <f>IF(ISBLANK('planning T1'!D20),"",('planning T1'!D20))</f>
        <v>1</v>
      </c>
      <c r="M10" s="76">
        <f t="shared" si="3"/>
        <v>2</v>
      </c>
      <c r="N10" s="76">
        <f>IF(ISBLANK('planning T1'!E19),"",('planning T1'!E19))</f>
        <v>8</v>
      </c>
      <c r="O10" s="76">
        <f>IF(ISBLANK('planning T1'!D19),"",('planning T1'!D19))</f>
        <v>2</v>
      </c>
      <c r="P10" s="76">
        <f t="shared" si="4"/>
        <v>2</v>
      </c>
      <c r="Q10" s="76">
        <f>IF(ISBLANK('planning T1'!D20),"",('planning T1'!D20))</f>
        <v>1</v>
      </c>
      <c r="R10" s="76">
        <f>IF(ISBLANK('planning T1'!E20),"",('planning T1'!E20))</f>
        <v>11</v>
      </c>
      <c r="S10" s="76">
        <f t="shared" si="5"/>
        <v>0</v>
      </c>
      <c r="T10" s="76">
        <f>IF(ISBLANK('planning T1'!D18),"",('planning T1'!D18))</f>
        <v>2</v>
      </c>
      <c r="U10" s="76">
        <f>IF(ISBLANK('planning T1'!E18),"",('planning T1'!E18))</f>
        <v>4</v>
      </c>
      <c r="V10" s="76">
        <f t="shared" si="6"/>
        <v>0</v>
      </c>
    </row>
    <row r="11" spans="1:25" s="19" customFormat="1" thickBot="1">
      <c r="A11" s="76">
        <v>5</v>
      </c>
      <c r="B11" s="76">
        <f>IF(ISBLANK('planning T1'!E23),"",('planning T1'!E23))</f>
        <v>8</v>
      </c>
      <c r="C11" s="76">
        <f>IF(ISBLANK('planning T1'!D23),"",('planning T1'!D23))</f>
        <v>4</v>
      </c>
      <c r="D11" s="76">
        <f t="shared" si="0"/>
        <v>2</v>
      </c>
      <c r="E11" s="76">
        <f>IF(ISBLANK('planning T1'!D21),"",('planning T1'!D21))</f>
        <v>4</v>
      </c>
      <c r="F11" s="76">
        <f>IF(ISBLANK('planning T1'!E21),"",('planning T1'!E21))</f>
        <v>4</v>
      </c>
      <c r="G11" s="76">
        <f t="shared" si="1"/>
        <v>1</v>
      </c>
      <c r="H11" s="76">
        <f>IF(ISBLANK('planning T1'!E21),"",('planning T1'!E21))</f>
        <v>4</v>
      </c>
      <c r="I11" s="76">
        <f>IF(ISBLANK('planning T1'!D21),"",('planning T1'!D21))</f>
        <v>4</v>
      </c>
      <c r="J11" s="76">
        <f t="shared" si="2"/>
        <v>1</v>
      </c>
      <c r="K11" s="76">
        <f>IF(ISBLANK('planning T1'!E24),"",('planning T1'!E24))</f>
        <v>1</v>
      </c>
      <c r="L11" s="76">
        <f>IF(ISBLANK('planning T1'!D24),"",('planning T1'!D24))</f>
        <v>5</v>
      </c>
      <c r="M11" s="76">
        <f t="shared" si="3"/>
        <v>0</v>
      </c>
      <c r="N11" s="76">
        <f>IF(ISBLANK('planning T1'!D22),"",('planning T1'!D22))</f>
        <v>5</v>
      </c>
      <c r="O11" s="76">
        <f>IF(ISBLANK('planning T1'!E22),"",('planning T1'!E22))</f>
        <v>5</v>
      </c>
      <c r="P11" s="76">
        <f t="shared" si="4"/>
        <v>1</v>
      </c>
      <c r="Q11" s="76">
        <f>IF(ISBLANK('planning T1'!D23),"",('planning T1'!D23))</f>
        <v>4</v>
      </c>
      <c r="R11" s="76">
        <f>IF(ISBLANK('planning T1'!E23),"",('planning T1'!E23))</f>
        <v>8</v>
      </c>
      <c r="S11" s="76">
        <f t="shared" si="5"/>
        <v>0</v>
      </c>
      <c r="T11" s="76">
        <f>IF(ISBLANK('planning T1'!E22),"",('planning T1'!E22))</f>
        <v>5</v>
      </c>
      <c r="U11" s="76">
        <f>IF(ISBLANK('planning T1'!D22),"",('planning T1'!D22))</f>
        <v>5</v>
      </c>
      <c r="V11" s="76">
        <f t="shared" si="6"/>
        <v>1</v>
      </c>
    </row>
    <row r="12" spans="1:25" s="19" customFormat="1" thickBot="1">
      <c r="A12" s="76">
        <v>6</v>
      </c>
      <c r="B12" s="76">
        <f>IF(ISBLANK('planning T1'!E27),"",('planning T1'!E27))</f>
        <v>6</v>
      </c>
      <c r="C12" s="76">
        <f>IF(ISBLANK('planning T1'!D27),"",('planning T1'!D27))</f>
        <v>4</v>
      </c>
      <c r="D12" s="76">
        <f t="shared" si="0"/>
        <v>2</v>
      </c>
      <c r="E12" s="76">
        <f>IF(ISBLANK('planning T1'!E25),"",('planning T1'!E25))</f>
        <v>1</v>
      </c>
      <c r="F12" s="76">
        <f>IF(ISBLANK('planning T1'!D25),"",('planning T1'!D25))</f>
        <v>2</v>
      </c>
      <c r="G12" s="76">
        <f t="shared" si="1"/>
        <v>0</v>
      </c>
      <c r="H12" s="76">
        <f>IF(ISBLANK('planning T1'!D24),"",('planning T1'!D24))</f>
        <v>5</v>
      </c>
      <c r="I12" s="76">
        <f>IF(ISBLANK('planning T1'!E24),"",('planning T1'!E24))</f>
        <v>1</v>
      </c>
      <c r="J12" s="76">
        <f t="shared" si="2"/>
        <v>2</v>
      </c>
      <c r="K12" s="76">
        <f>IF(ISBLANK('planning T1'!D27),"",('planning T1'!D27))</f>
        <v>4</v>
      </c>
      <c r="L12" s="76">
        <f>IF(ISBLANK('planning T1'!E27),"",('planning T1'!E27))</f>
        <v>6</v>
      </c>
      <c r="M12" s="76">
        <f t="shared" si="3"/>
        <v>0</v>
      </c>
      <c r="N12" s="76">
        <f>IF(ISBLANK('planning T1'!D25),"",('planning T1'!D25))</f>
        <v>2</v>
      </c>
      <c r="O12" s="76">
        <f>IF(ISBLANK('planning T1'!E25),"",('planning T1'!E25))</f>
        <v>1</v>
      </c>
      <c r="P12" s="76">
        <f t="shared" si="4"/>
        <v>2</v>
      </c>
      <c r="Q12" s="76">
        <f>IF(ISBLANK('planning T1'!E26),"",('planning T1'!E26))</f>
        <v>2</v>
      </c>
      <c r="R12" s="76">
        <f>IF(ISBLANK('planning T1'!D26),"",('planning T1'!D26))</f>
        <v>12</v>
      </c>
      <c r="S12" s="76">
        <f t="shared" si="5"/>
        <v>0</v>
      </c>
      <c r="T12" s="76">
        <f>IF(ISBLANK('planning T1'!D26),"",('planning T1'!D26))</f>
        <v>12</v>
      </c>
      <c r="U12" s="76">
        <f>IF(ISBLANK('planning T1'!E26),"",('planning T1'!E26))</f>
        <v>2</v>
      </c>
      <c r="V12" s="76">
        <f t="shared" si="6"/>
        <v>2</v>
      </c>
    </row>
    <row r="13" spans="1:25" s="16" customFormat="1" ht="50.1" customHeight="1" thickBot="1"/>
    <row r="14" spans="1:25" s="16" customFormat="1" thickBot="1">
      <c r="B14" s="17" t="s">
        <v>5</v>
      </c>
      <c r="C14" s="17" t="s">
        <v>6</v>
      </c>
      <c r="D14" s="17" t="s">
        <v>7</v>
      </c>
      <c r="E14" s="17" t="s">
        <v>5</v>
      </c>
      <c r="F14" s="17" t="s">
        <v>6</v>
      </c>
      <c r="G14" s="17" t="s">
        <v>7</v>
      </c>
      <c r="H14" s="17" t="s">
        <v>5</v>
      </c>
      <c r="I14" s="17" t="s">
        <v>6</v>
      </c>
      <c r="J14" s="17" t="s">
        <v>7</v>
      </c>
      <c r="K14" s="17" t="s">
        <v>5</v>
      </c>
      <c r="L14" s="17" t="s">
        <v>6</v>
      </c>
      <c r="M14" s="17" t="s">
        <v>7</v>
      </c>
      <c r="N14" s="17" t="s">
        <v>5</v>
      </c>
      <c r="O14" s="17" t="s">
        <v>6</v>
      </c>
      <c r="P14" s="17" t="s">
        <v>7</v>
      </c>
      <c r="Q14" s="17" t="s">
        <v>5</v>
      </c>
      <c r="R14" s="17" t="s">
        <v>6</v>
      </c>
      <c r="S14" s="17" t="s">
        <v>7</v>
      </c>
      <c r="T14" s="17" t="s">
        <v>5</v>
      </c>
      <c r="U14" s="17" t="s">
        <v>6</v>
      </c>
      <c r="V14" s="17" t="s">
        <v>7</v>
      </c>
    </row>
    <row r="15" spans="1:25" s="16" customFormat="1" thickBot="1">
      <c r="B15" s="76">
        <f t="shared" ref="B15:V15" si="7">IF(B7="","",SUM(B7:B12))</f>
        <v>27</v>
      </c>
      <c r="C15" s="76">
        <f t="shared" si="7"/>
        <v>34</v>
      </c>
      <c r="D15" s="76">
        <f t="shared" si="7"/>
        <v>4</v>
      </c>
      <c r="E15" s="76">
        <f t="shared" si="7"/>
        <v>28</v>
      </c>
      <c r="F15" s="76">
        <f t="shared" si="7"/>
        <v>19</v>
      </c>
      <c r="G15" s="76">
        <f t="shared" si="7"/>
        <v>8</v>
      </c>
      <c r="H15" s="76">
        <f t="shared" si="7"/>
        <v>28</v>
      </c>
      <c r="I15" s="76">
        <f t="shared" si="7"/>
        <v>17</v>
      </c>
      <c r="J15" s="76">
        <f t="shared" si="7"/>
        <v>9</v>
      </c>
      <c r="K15" s="76">
        <f t="shared" si="7"/>
        <v>29</v>
      </c>
      <c r="L15" s="76">
        <f t="shared" si="7"/>
        <v>32</v>
      </c>
      <c r="M15" s="76">
        <f t="shared" si="7"/>
        <v>3</v>
      </c>
      <c r="N15" s="76">
        <f t="shared" si="7"/>
        <v>33</v>
      </c>
      <c r="O15" s="76">
        <f t="shared" si="7"/>
        <v>15</v>
      </c>
      <c r="P15" s="76">
        <f t="shared" si="7"/>
        <v>11</v>
      </c>
      <c r="Q15" s="76">
        <f t="shared" si="7"/>
        <v>13</v>
      </c>
      <c r="R15" s="76">
        <f t="shared" si="7"/>
        <v>50</v>
      </c>
      <c r="S15" s="76">
        <f t="shared" si="7"/>
        <v>0</v>
      </c>
      <c r="T15" s="76">
        <f t="shared" si="7"/>
        <v>36</v>
      </c>
      <c r="U15" s="76">
        <f t="shared" si="7"/>
        <v>27</v>
      </c>
      <c r="V15" s="76">
        <f t="shared" si="7"/>
        <v>7</v>
      </c>
    </row>
    <row r="16" spans="1:25" s="16" customFormat="1" thickBot="1">
      <c r="B16" s="76">
        <f>IF(B15="","",B15-C15)</f>
        <v>-7</v>
      </c>
      <c r="C16" s="76">
        <f>IF(C15="","",B15/C15)</f>
        <v>0.79411764705882348</v>
      </c>
      <c r="D16" s="77"/>
      <c r="E16" s="76">
        <f>IF(E15="","",E15-F15)</f>
        <v>9</v>
      </c>
      <c r="F16" s="76">
        <f>IF(F15="","",E15/F15)</f>
        <v>1.4736842105263157</v>
      </c>
      <c r="G16" s="77"/>
      <c r="H16" s="76">
        <f>IF(H15="","",H15-I15)</f>
        <v>11</v>
      </c>
      <c r="I16" s="76">
        <f>IF(I15="","",H15/I15)</f>
        <v>1.6470588235294117</v>
      </c>
      <c r="J16" s="77"/>
      <c r="K16" s="76">
        <f>IF(K15="","",K15-L15)</f>
        <v>-3</v>
      </c>
      <c r="L16" s="76">
        <f>IF(L15="","",K15/L15)</f>
        <v>0.90625</v>
      </c>
      <c r="M16" s="77"/>
      <c r="N16" s="76">
        <f>IF(N15="","",N15-O15)</f>
        <v>18</v>
      </c>
      <c r="O16" s="76">
        <f>IF(O15="","",N15/O15)</f>
        <v>2.2000000000000002</v>
      </c>
      <c r="P16" s="77"/>
      <c r="Q16" s="76">
        <f>IF(Q15="","",Q15-R15)</f>
        <v>-37</v>
      </c>
      <c r="R16" s="76">
        <f>IF(R15="","",Q15/R15)</f>
        <v>0.26</v>
      </c>
      <c r="S16" s="77"/>
      <c r="T16" s="76">
        <f>IF(T15="","",T15-U15)</f>
        <v>9</v>
      </c>
      <c r="U16" s="76">
        <f>IF(U15="","",T15/U15)</f>
        <v>1.3333333333333333</v>
      </c>
      <c r="V16" s="77"/>
    </row>
    <row r="17" spans="2:22" s="16" customFormat="1" thickBot="1">
      <c r="B17" s="17" t="s">
        <v>8</v>
      </c>
      <c r="C17" s="18" t="s">
        <v>9</v>
      </c>
      <c r="D17" s="17" t="s">
        <v>10</v>
      </c>
      <c r="E17" s="17" t="s">
        <v>8</v>
      </c>
      <c r="F17" s="18" t="s">
        <v>9</v>
      </c>
      <c r="G17" s="17" t="s">
        <v>10</v>
      </c>
      <c r="H17" s="17" t="s">
        <v>8</v>
      </c>
      <c r="I17" s="18" t="s">
        <v>9</v>
      </c>
      <c r="J17" s="17" t="s">
        <v>10</v>
      </c>
      <c r="K17" s="17" t="s">
        <v>8</v>
      </c>
      <c r="L17" s="18" t="s">
        <v>9</v>
      </c>
      <c r="M17" s="17" t="s">
        <v>10</v>
      </c>
      <c r="N17" s="17" t="s">
        <v>8</v>
      </c>
      <c r="O17" s="18" t="s">
        <v>9</v>
      </c>
      <c r="P17" s="17" t="s">
        <v>10</v>
      </c>
      <c r="Q17" s="17" t="s">
        <v>8</v>
      </c>
      <c r="R17" s="18" t="s">
        <v>9</v>
      </c>
      <c r="S17" s="17" t="s">
        <v>10</v>
      </c>
      <c r="T17" s="17" t="s">
        <v>8</v>
      </c>
      <c r="U17" s="18" t="s">
        <v>9</v>
      </c>
      <c r="V17" s="17" t="s">
        <v>10</v>
      </c>
    </row>
    <row r="18" spans="2:22" s="16" customFormat="1" ht="15"/>
    <row r="19" spans="2:22" s="16" customFormat="1" ht="15"/>
  </sheetData>
  <mergeCells count="10">
    <mergeCell ref="A1:V1"/>
    <mergeCell ref="A2:V2"/>
    <mergeCell ref="A3:V3"/>
    <mergeCell ref="B5:D5"/>
    <mergeCell ref="E5:G5"/>
    <mergeCell ref="H5:J5"/>
    <mergeCell ref="T5:V5"/>
    <mergeCell ref="Q5:S5"/>
    <mergeCell ref="N5:P5"/>
    <mergeCell ref="K5:M5"/>
  </mergeCells>
  <phoneticPr fontId="0" type="noConversion"/>
  <printOptions horizontalCentered="1"/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1" workbookViewId="0">
      <selection activeCell="A40" sqref="A40:B46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50.1" customHeight="1">
      <c r="A1" s="98" t="str">
        <f>+'planning T1'!A1:G1</f>
        <v>OPEN FEMININ DE TORBALL ANTHV/UNADEV 2018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" customHeight="1">
      <c r="A2" s="99" t="str">
        <f>+'planning T1'!A2:G2</f>
        <v>CS AVH LYON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30" customHeight="1" thickBot="1">
      <c r="A3" s="100" t="str">
        <f>+'planning T1'!A3:G3</f>
        <v>LE 31 MARS 2018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20" customFormat="1" ht="18" customHeight="1">
      <c r="A4" s="38" t="str">
        <f>'planning T1'!C7</f>
        <v>ANICES Nice</v>
      </c>
      <c r="B4" s="39"/>
      <c r="C4" s="40">
        <f>IF(ISBLANK('planning T1'!D7),"",'planning T1'!D7)</f>
        <v>5</v>
      </c>
      <c r="D4" s="41" t="s">
        <v>14</v>
      </c>
      <c r="E4" s="41">
        <f>IF(ISBLANK('planning T1'!E7),"",'planning T1'!E7)</f>
        <v>6</v>
      </c>
      <c r="F4" s="42" t="str">
        <f>'planning T1'!F7</f>
        <v>ASCCB Besançon</v>
      </c>
      <c r="G4" s="43"/>
      <c r="H4" s="43"/>
      <c r="I4" s="44"/>
      <c r="J4" s="45"/>
    </row>
    <row r="5" spans="1:10" s="20" customFormat="1" ht="18" customHeight="1">
      <c r="A5" s="31" t="str">
        <f>'planning T1'!C8</f>
        <v>CS AVH Lyon</v>
      </c>
      <c r="B5" s="21"/>
      <c r="C5" s="22">
        <f>IF(ISBLANK('planning T1'!D8),"",'planning T1'!D8)</f>
        <v>7</v>
      </c>
      <c r="D5" s="23" t="s">
        <v>14</v>
      </c>
      <c r="E5" s="23">
        <f>IF(ISBLANK('planning T1'!E8),"",'planning T1'!E8)</f>
        <v>2</v>
      </c>
      <c r="F5" s="29" t="str">
        <f>'planning T1'!F8</f>
        <v>CS AVH Touraine</v>
      </c>
      <c r="G5" s="32"/>
      <c r="H5" s="32"/>
      <c r="I5" s="33"/>
      <c r="J5" s="24"/>
    </row>
    <row r="6" spans="1:10" s="20" customFormat="1" ht="18" customHeight="1">
      <c r="A6" s="31" t="str">
        <f>'planning T1'!C9</f>
        <v>CS AVH 31 Toulouse</v>
      </c>
      <c r="B6" s="21"/>
      <c r="C6" s="22">
        <f>IF(ISBLANK('planning T1'!D9),"",'planning T1'!D9)</f>
        <v>3</v>
      </c>
      <c r="D6" s="23" t="s">
        <v>14</v>
      </c>
      <c r="E6" s="23">
        <f>IF(ISBLANK('planning T1'!E9),"",'planning T1'!E9)</f>
        <v>5</v>
      </c>
      <c r="F6" s="29" t="str">
        <f>'planning T1'!F9</f>
        <v>ASCND Marseille</v>
      </c>
      <c r="G6" s="32"/>
      <c r="H6" s="32"/>
      <c r="I6" s="33"/>
      <c r="J6" s="24"/>
    </row>
    <row r="7" spans="1:10" s="20" customFormat="1" ht="18" customHeight="1">
      <c r="A7" s="31" t="str">
        <f>'planning T1'!C10</f>
        <v>ASCCB Besançon</v>
      </c>
      <c r="B7" s="21"/>
      <c r="C7" s="22">
        <f>IF(ISBLANK('planning T1'!D10),"",'planning T1'!D10)</f>
        <v>7</v>
      </c>
      <c r="D7" s="23" t="s">
        <v>14</v>
      </c>
      <c r="E7" s="23">
        <f>IF(ISBLANK('planning T1'!E10),"",'planning T1'!E10)</f>
        <v>7</v>
      </c>
      <c r="F7" s="29" t="str">
        <f>'planning T1'!F10</f>
        <v>Grenoble Handisport</v>
      </c>
      <c r="G7" s="32"/>
      <c r="H7" s="32"/>
      <c r="I7" s="33"/>
      <c r="J7" s="24"/>
    </row>
    <row r="8" spans="1:10" s="20" customFormat="1" ht="18" customHeight="1">
      <c r="A8" s="31" t="str">
        <f>'planning T1'!C11</f>
        <v>ANICES Nice</v>
      </c>
      <c r="B8" s="21"/>
      <c r="C8" s="22">
        <f>IF(ISBLANK('planning T1'!D11),"",'planning T1'!D11)</f>
        <v>3</v>
      </c>
      <c r="D8" s="23" t="s">
        <v>14</v>
      </c>
      <c r="E8" s="23">
        <f>IF(ISBLANK('planning T1'!E11),"",'planning T1'!E11)</f>
        <v>7</v>
      </c>
      <c r="F8" s="29" t="str">
        <f>'planning T1'!F11</f>
        <v>CS AVH Lyon</v>
      </c>
      <c r="G8" s="32"/>
      <c r="H8" s="32"/>
      <c r="I8" s="33"/>
      <c r="J8" s="24"/>
    </row>
    <row r="9" spans="1:10" s="20" customFormat="1" ht="18" customHeight="1">
      <c r="A9" s="34" t="str">
        <f>'planning T1'!C12</f>
        <v>CS AVH Touraine</v>
      </c>
      <c r="B9" s="21"/>
      <c r="C9" s="22">
        <f>IF(ISBLANK('planning T1'!D12),"",'planning T1'!D12)</f>
        <v>2</v>
      </c>
      <c r="D9" s="23" t="s">
        <v>14</v>
      </c>
      <c r="E9" s="23">
        <f>IF(ISBLANK('planning T1'!E12),"",'planning T1'!E12)</f>
        <v>7</v>
      </c>
      <c r="F9" s="29" t="str">
        <f>'planning T1'!F12</f>
        <v>CS AVH 31 Toulouse</v>
      </c>
      <c r="G9" s="32"/>
      <c r="H9" s="32"/>
      <c r="I9" s="33"/>
      <c r="J9" s="24"/>
    </row>
    <row r="10" spans="1:10" s="20" customFormat="1" ht="18" customHeight="1">
      <c r="A10" s="31" t="str">
        <f>'planning T1'!C13</f>
        <v>Grenoble Handisport</v>
      </c>
      <c r="B10" s="21"/>
      <c r="C10" s="22">
        <f>IF(ISBLANK('planning T1'!D13),"",'planning T1'!D13)</f>
        <v>2</v>
      </c>
      <c r="D10" s="23" t="s">
        <v>14</v>
      </c>
      <c r="E10" s="23">
        <f>IF(ISBLANK('planning T1'!E13),"",'planning T1'!E13)</f>
        <v>8</v>
      </c>
      <c r="F10" s="29" t="str">
        <f>'planning T1'!F13</f>
        <v>ASCND Marseille</v>
      </c>
      <c r="G10" s="32"/>
      <c r="H10" s="32"/>
      <c r="I10" s="33"/>
      <c r="J10" s="24"/>
    </row>
    <row r="11" spans="1:10" s="20" customFormat="1" ht="18" customHeight="1">
      <c r="A11" s="31" t="str">
        <f>'planning T1'!C14</f>
        <v>CS AVH Lyon</v>
      </c>
      <c r="B11" s="21"/>
      <c r="C11" s="22">
        <f>IF(ISBLANK('planning T1'!D14),"",'planning T1'!D14)</f>
        <v>4</v>
      </c>
      <c r="D11" s="23" t="s">
        <v>14</v>
      </c>
      <c r="E11" s="23">
        <f>IF(ISBLANK('planning T1'!E14),"",'planning T1'!E14)</f>
        <v>4</v>
      </c>
      <c r="F11" s="29" t="str">
        <f>'planning T1'!F14</f>
        <v>ASCCB Besançon</v>
      </c>
      <c r="G11" s="32"/>
      <c r="H11" s="32"/>
      <c r="I11" s="33"/>
      <c r="J11" s="24"/>
    </row>
    <row r="12" spans="1:10" s="20" customFormat="1" ht="18" customHeight="1">
      <c r="A12" s="31" t="str">
        <f>'planning T1'!C15</f>
        <v>CS AVH 31 Toulouse</v>
      </c>
      <c r="B12" s="21"/>
      <c r="C12" s="22">
        <f>IF(ISBLANK('planning T1'!D15),"",'planning T1'!D15)</f>
        <v>5</v>
      </c>
      <c r="D12" s="23" t="s">
        <v>14</v>
      </c>
      <c r="E12" s="23">
        <f>IF(ISBLANK('planning T1'!E15),"",'planning T1'!E15)</f>
        <v>3</v>
      </c>
      <c r="F12" s="30" t="str">
        <f>'planning T1'!F15</f>
        <v>ANICES Nice</v>
      </c>
      <c r="G12" s="32"/>
      <c r="H12" s="32"/>
      <c r="I12" s="33"/>
      <c r="J12" s="24"/>
    </row>
    <row r="13" spans="1:10" s="20" customFormat="1" ht="18" customHeight="1">
      <c r="A13" s="31" t="str">
        <f>'planning T1'!C16</f>
        <v>ASCND Marseille</v>
      </c>
      <c r="B13" s="21"/>
      <c r="C13" s="22">
        <f>IF(ISBLANK('planning T1'!D16),"",'planning T1'!D16)</f>
        <v>5</v>
      </c>
      <c r="D13" s="23" t="s">
        <v>14</v>
      </c>
      <c r="E13" s="23">
        <f>IF(ISBLANK('planning T1'!E16),"",'planning T1'!E16)</f>
        <v>2</v>
      </c>
      <c r="F13" s="29" t="str">
        <f>'planning T1'!F16</f>
        <v>CS AVH Touraine</v>
      </c>
      <c r="G13" s="32"/>
      <c r="H13" s="32"/>
      <c r="I13" s="33"/>
      <c r="J13" s="24"/>
    </row>
    <row r="14" spans="1:10" s="20" customFormat="1" ht="18" customHeight="1">
      <c r="A14" s="31" t="str">
        <f>'planning T1'!C17</f>
        <v>Grenoble Handisport</v>
      </c>
      <c r="B14" s="21"/>
      <c r="C14" s="22">
        <f>IF(ISBLANK('planning T1'!D17),"",'planning T1'!D17)</f>
        <v>4</v>
      </c>
      <c r="D14" s="23" t="s">
        <v>14</v>
      </c>
      <c r="E14" s="23">
        <f>IF(ISBLANK('planning T1'!E17),"",'planning T1'!E17)</f>
        <v>5</v>
      </c>
      <c r="F14" s="29" t="str">
        <f>'planning T1'!F17</f>
        <v>CS AVH Lyon</v>
      </c>
      <c r="G14" s="32"/>
      <c r="H14" s="32"/>
      <c r="I14" s="33"/>
      <c r="J14" s="24"/>
    </row>
    <row r="15" spans="1:10" s="20" customFormat="1" ht="18" customHeight="1">
      <c r="A15" s="31" t="str">
        <f>'planning T1'!C18</f>
        <v>ASCCB Besançon</v>
      </c>
      <c r="B15" s="21"/>
      <c r="C15" s="22">
        <f>IF(ISBLANK('planning T1'!D18),"",'planning T1'!D18)</f>
        <v>2</v>
      </c>
      <c r="D15" s="23" t="s">
        <v>14</v>
      </c>
      <c r="E15" s="23">
        <f>IF(ISBLANK('planning T1'!E18),"",'planning T1'!E18)</f>
        <v>4</v>
      </c>
      <c r="F15" s="29" t="str">
        <f>'planning T1'!F18</f>
        <v>CS AVH 31 Toulouse</v>
      </c>
      <c r="G15" s="32"/>
      <c r="H15" s="32"/>
      <c r="I15" s="33"/>
      <c r="J15" s="24"/>
    </row>
    <row r="16" spans="1:10" s="20" customFormat="1" ht="18" customHeight="1">
      <c r="A16" s="34" t="str">
        <f>'planning T1'!C19</f>
        <v>ANICES Nice</v>
      </c>
      <c r="B16" s="21"/>
      <c r="C16" s="22">
        <f>IF(ISBLANK('planning T1'!D19),"",'planning T1'!D19)</f>
        <v>2</v>
      </c>
      <c r="D16" s="23" t="s">
        <v>14</v>
      </c>
      <c r="E16" s="23">
        <f>IF(ISBLANK('planning T1'!E19),"",'planning T1'!E19)</f>
        <v>8</v>
      </c>
      <c r="F16" s="29" t="str">
        <f>'planning T1'!F19</f>
        <v>ASCND Marseille</v>
      </c>
      <c r="G16" s="32"/>
      <c r="H16" s="32"/>
      <c r="I16" s="33"/>
      <c r="J16" s="24"/>
    </row>
    <row r="17" spans="1:10" s="20" customFormat="1" ht="18" customHeight="1">
      <c r="A17" s="31" t="str">
        <f>'planning T1'!C20</f>
        <v>CS AVH Touraine</v>
      </c>
      <c r="B17" s="21"/>
      <c r="C17" s="22">
        <f>IF(ISBLANK('planning T1'!D20),"",'planning T1'!D20)</f>
        <v>1</v>
      </c>
      <c r="D17" s="23" t="s">
        <v>14</v>
      </c>
      <c r="E17" s="23">
        <f>IF(ISBLANK('planning T1'!E20),"",'planning T1'!E20)</f>
        <v>11</v>
      </c>
      <c r="F17" s="29" t="str">
        <f>'planning T1'!F20</f>
        <v>Grenoble Handisport</v>
      </c>
      <c r="G17" s="32"/>
      <c r="H17" s="32"/>
      <c r="I17" s="33"/>
      <c r="J17" s="24"/>
    </row>
    <row r="18" spans="1:10" s="20" customFormat="1" ht="18" customHeight="1">
      <c r="A18" s="31" t="str">
        <f>'planning T1'!C21</f>
        <v>CS AVH Lyon</v>
      </c>
      <c r="B18" s="21"/>
      <c r="C18" s="22">
        <f>IF(ISBLANK('planning T1'!D21),"",'planning T1'!D21)</f>
        <v>4</v>
      </c>
      <c r="D18" s="23" t="s">
        <v>14</v>
      </c>
      <c r="E18" s="23">
        <f>IF(ISBLANK('planning T1'!E21),"",'planning T1'!E21)</f>
        <v>4</v>
      </c>
      <c r="F18" s="29" t="str">
        <f>'planning T1'!F21</f>
        <v>CS AVH 31 Toulouse</v>
      </c>
      <c r="G18" s="32"/>
      <c r="H18" s="32"/>
      <c r="I18" s="33"/>
      <c r="J18" s="24"/>
    </row>
    <row r="19" spans="1:10" s="20" customFormat="1" ht="18" customHeight="1">
      <c r="A19" s="31" t="str">
        <f>'planning T1'!C22</f>
        <v>ASCND Marseille</v>
      </c>
      <c r="B19" s="21"/>
      <c r="C19" s="22">
        <f>IF(ISBLANK('planning T1'!D22),"",'planning T1'!D22)</f>
        <v>5</v>
      </c>
      <c r="D19" s="23" t="s">
        <v>14</v>
      </c>
      <c r="E19" s="23">
        <f>IF(ISBLANK('planning T1'!E22),"",'planning T1'!E22)</f>
        <v>5</v>
      </c>
      <c r="F19" s="29" t="str">
        <f>'planning T1'!F22</f>
        <v>ASCCB Besançon</v>
      </c>
      <c r="G19" s="32"/>
      <c r="H19" s="32"/>
      <c r="I19" s="33"/>
      <c r="J19" s="24"/>
    </row>
    <row r="20" spans="1:10" s="20" customFormat="1" ht="18" customHeight="1">
      <c r="A20" s="31" t="str">
        <f>'planning T1'!C23</f>
        <v>CS AVH Touraine</v>
      </c>
      <c r="B20" s="21"/>
      <c r="C20" s="22">
        <f>IF(ISBLANK('planning T1'!D23),"",'planning T1'!D23)</f>
        <v>4</v>
      </c>
      <c r="D20" s="23" t="s">
        <v>14</v>
      </c>
      <c r="E20" s="23">
        <f>IF(ISBLANK('planning T1'!E23),"",'planning T1'!E23)</f>
        <v>8</v>
      </c>
      <c r="F20" s="29" t="str">
        <f>'planning T1'!F23</f>
        <v>ANICES Nice</v>
      </c>
      <c r="G20" s="32"/>
      <c r="H20" s="32"/>
      <c r="I20" s="33"/>
      <c r="J20" s="24"/>
    </row>
    <row r="21" spans="1:10" s="20" customFormat="1" ht="18" customHeight="1">
      <c r="A21" s="34" t="str">
        <f>'planning T1'!C24</f>
        <v>CS AVH 31 Toulouse</v>
      </c>
      <c r="B21" s="21"/>
      <c r="C21" s="22">
        <f>IF(ISBLANK('planning T1'!D24),"",'planning T1'!D24)</f>
        <v>5</v>
      </c>
      <c r="D21" s="23" t="s">
        <v>14</v>
      </c>
      <c r="E21" s="23">
        <f>IF(ISBLANK('planning T1'!E24),"",'planning T1'!E24)</f>
        <v>1</v>
      </c>
      <c r="F21" s="29" t="str">
        <f>'planning T1'!F24</f>
        <v>Grenoble Handisport</v>
      </c>
      <c r="G21" s="32"/>
      <c r="H21" s="32"/>
      <c r="I21" s="33"/>
      <c r="J21" s="24"/>
    </row>
    <row r="22" spans="1:10" s="20" customFormat="1" ht="18" customHeight="1">
      <c r="A22" s="31" t="str">
        <f>'planning T1'!C25</f>
        <v>ASCND Marseille</v>
      </c>
      <c r="B22" s="21"/>
      <c r="C22" s="22">
        <f>IF(ISBLANK('planning T1'!D25),"",'planning T1'!D25)</f>
        <v>2</v>
      </c>
      <c r="D22" s="23" t="s">
        <v>14</v>
      </c>
      <c r="E22" s="23">
        <f>IF(ISBLANK('planning T1'!E25),"",'planning T1'!E25)</f>
        <v>1</v>
      </c>
      <c r="F22" s="29" t="str">
        <f>'planning T1'!F25</f>
        <v>CS AVH Lyon</v>
      </c>
      <c r="G22" s="32"/>
      <c r="H22" s="32"/>
      <c r="I22" s="33"/>
      <c r="J22" s="24"/>
    </row>
    <row r="23" spans="1:10" s="20" customFormat="1" ht="18" customHeight="1">
      <c r="A23" s="31" t="str">
        <f>'planning T1'!C26</f>
        <v>ASCCB Besançon</v>
      </c>
      <c r="B23" s="21"/>
      <c r="C23" s="22">
        <f>IF(ISBLANK('planning T1'!D26),"",'planning T1'!D26)</f>
        <v>12</v>
      </c>
      <c r="D23" s="23" t="s">
        <v>14</v>
      </c>
      <c r="E23" s="23">
        <f>IF(ISBLANK('planning T1'!E26),"",'planning T1'!E26)</f>
        <v>2</v>
      </c>
      <c r="F23" s="29" t="str">
        <f>'planning T1'!F26</f>
        <v>CS AVH Touraine</v>
      </c>
      <c r="G23" s="32"/>
      <c r="H23" s="32"/>
      <c r="I23" s="33"/>
      <c r="J23" s="24"/>
    </row>
    <row r="24" spans="1:10" s="20" customFormat="1" ht="18" customHeight="1" thickBot="1">
      <c r="A24" s="35" t="str">
        <f>'planning T1'!C27</f>
        <v>Grenoble Handisport</v>
      </c>
      <c r="B24" s="25"/>
      <c r="C24" s="26">
        <f>IF(ISBLANK('planning T1'!D27),"",'planning T1'!D27)</f>
        <v>4</v>
      </c>
      <c r="D24" s="27" t="s">
        <v>14</v>
      </c>
      <c r="E24" s="27">
        <f>IF(ISBLANK('planning T1'!E27),"",'planning T1'!E27)</f>
        <v>6</v>
      </c>
      <c r="F24" s="68" t="str">
        <f>'planning T1'!F27</f>
        <v>ANICES Nice</v>
      </c>
      <c r="G24" s="36"/>
      <c r="H24" s="36"/>
      <c r="I24" s="37"/>
      <c r="J24" s="28"/>
    </row>
    <row r="25" spans="1:10" s="59" customFormat="1" ht="80.099999999999994" customHeight="1" thickBot="1">
      <c r="A25" s="101" t="s">
        <v>40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30" customHeight="1" thickBot="1">
      <c r="A26" s="54" t="s">
        <v>15</v>
      </c>
      <c r="B26" s="55" t="s">
        <v>16</v>
      </c>
      <c r="C26" s="56" t="s">
        <v>17</v>
      </c>
      <c r="D26" s="56" t="s">
        <v>11</v>
      </c>
      <c r="E26" s="56" t="s">
        <v>12</v>
      </c>
      <c r="F26" s="56" t="s">
        <v>13</v>
      </c>
      <c r="G26" s="56" t="s">
        <v>20</v>
      </c>
      <c r="H26" s="56" t="s">
        <v>21</v>
      </c>
      <c r="I26" s="56" t="s">
        <v>22</v>
      </c>
      <c r="J26" s="69" t="s">
        <v>23</v>
      </c>
    </row>
    <row r="27" spans="1:10" s="20" customFormat="1" ht="18" customHeight="1">
      <c r="A27" s="61" t="str">
        <f>+$F$6</f>
        <v>ASCND Marseille</v>
      </c>
      <c r="B27" s="46">
        <f>'points T1'!$P$15</f>
        <v>11</v>
      </c>
      <c r="C27" s="47">
        <f t="shared" ref="C27:C33" si="0">SUM(D27:F27)</f>
        <v>6</v>
      </c>
      <c r="D27" s="47">
        <f>IF('points T1'!$P$7=2,1,0)+IF('points T1'!$P$8=2,1,0)+IF('points T1'!$P$9=2,1,0)+IF('points T1'!$P$10=2,1,0)+IF('points T1'!$P$11=2,1,0)+IF('points T1'!$P$12=2,1,0)</f>
        <v>5</v>
      </c>
      <c r="E27" s="47">
        <f>IF('points T1'!$P$7=1,1,0)+IF('points T1'!$P$8=1,1,0)+IF('points T1'!$P$9=1,1,0)+IF('points T1'!$P$10=1,1,0)+IF('points T1'!$P$11=1,1,0)+IF('points T1'!$P$12=1,1,0)</f>
        <v>1</v>
      </c>
      <c r="F27" s="47">
        <f>IF('points T1'!$P$7=0,1,0)+IF('points T1'!$P$8=0,1,0)+IF('points T1'!$P$9=0,1,0)+IF('points T1'!$P$10=0,1,0)+IF('points T1'!$P$11=0,1,0)+IF('points T1'!$P$12=0,1,0)</f>
        <v>0</v>
      </c>
      <c r="G27" s="46">
        <f>'points T1'!$N$15</f>
        <v>33</v>
      </c>
      <c r="H27" s="46">
        <f>'points T1'!$O$15</f>
        <v>15</v>
      </c>
      <c r="I27" s="48">
        <f t="shared" ref="I27:I33" si="1">G27-H27</f>
        <v>18</v>
      </c>
      <c r="J27" s="49">
        <f t="shared" ref="J27:J33" si="2">G27/H27</f>
        <v>2.2000000000000002</v>
      </c>
    </row>
    <row r="28" spans="1:10" s="20" customFormat="1" ht="18" customHeight="1">
      <c r="A28" s="34" t="str">
        <f>+$A$6</f>
        <v>CS AVH 31 Toulouse</v>
      </c>
      <c r="B28" s="50">
        <f>'points T1'!$J$15</f>
        <v>9</v>
      </c>
      <c r="C28" s="51">
        <f t="shared" si="0"/>
        <v>6</v>
      </c>
      <c r="D28" s="51">
        <f>IF('points T1'!$J$7=2,1,0)+IF('points T1'!$J$8=2,1,0)+IF('points T1'!$J$9=2,1,0)+IF('points T1'!$J$10=2,1,0)+IF('points T1'!$J$11=2,1,0)+IF('points T1'!$J$12=2,1,0)</f>
        <v>4</v>
      </c>
      <c r="E28" s="51">
        <f>IF('points T1'!$J$7=1,1,0)+IF('points T1'!$J$8=1,1,0)+IF('points T1'!$J$9=1,1,0)+IF('points T1'!$J$10=1,1,0)+IF('points T1'!$J$11=1,1,0)+IF('points T1'!$J$12=1,1,0)</f>
        <v>1</v>
      </c>
      <c r="F28" s="51">
        <f>IF('points T1'!$J$7=0,1,0)+IF('points T1'!$J$8=0,1,0)+IF('points T1'!$J$9=0,1,0)+IF('points T1'!$J$10=0,1,0)+IF('points T1'!$J$11=0,1,0)+IF('points T1'!$J$12=0,1,0)</f>
        <v>1</v>
      </c>
      <c r="G28" s="50">
        <f>'points T1'!$H$15</f>
        <v>28</v>
      </c>
      <c r="H28" s="50">
        <f>'points T1'!$I$15</f>
        <v>17</v>
      </c>
      <c r="I28" s="52">
        <f t="shared" si="1"/>
        <v>11</v>
      </c>
      <c r="J28" s="53">
        <f t="shared" si="2"/>
        <v>1.6470588235294117</v>
      </c>
    </row>
    <row r="29" spans="1:10" s="20" customFormat="1" ht="18" customHeight="1">
      <c r="A29" s="24" t="str">
        <f>+$A$5</f>
        <v>CS AVH Lyon</v>
      </c>
      <c r="B29" s="50">
        <f>'points T1'!$G$15</f>
        <v>8</v>
      </c>
      <c r="C29" s="51">
        <f t="shared" si="0"/>
        <v>6</v>
      </c>
      <c r="D29" s="51">
        <f>IF('points T1'!$G$7=2,1,0)+IF('points T1'!$G$8=2,1,0)+IF('points T1'!$G$9=2,1,0)+IF('points T1'!$G$10=2,1,0)+IF('points T1'!$G$11=2,1,0)+IF('points T1'!$G$12=2,1,0)</f>
        <v>3</v>
      </c>
      <c r="E29" s="51">
        <f>IF('points T1'!$G$7=1,1,0)+IF('points T1'!$G$8=1,1,0)+IF('points T1'!$G$9=1,1,0)+IF('points T1'!$G$10=1,1,0)+IF('points T1'!$G$11=1,1,0)+IF('points T1'!$G$12=1,1,0)</f>
        <v>2</v>
      </c>
      <c r="F29" s="51">
        <f>IF('points T1'!$G$7=0,1,0)+IF('points T1'!$G$8=0,1,0)+IF('points T1'!$G$9=0,1,0)+IF('points T1'!$G$10=0,1,0)+IF('points T1'!$G$11=0,1,0)+IF('points T1'!$G$12=0,1,0)</f>
        <v>1</v>
      </c>
      <c r="G29" s="50">
        <f>'points T1'!$E$15</f>
        <v>28</v>
      </c>
      <c r="H29" s="50">
        <f>'points T1'!$F$15</f>
        <v>19</v>
      </c>
      <c r="I29" s="52">
        <f t="shared" si="1"/>
        <v>9</v>
      </c>
      <c r="J29" s="53">
        <f t="shared" si="2"/>
        <v>1.4736842105263157</v>
      </c>
    </row>
    <row r="30" spans="1:10" s="20" customFormat="1" ht="18" customHeight="1">
      <c r="A30" s="31" t="str">
        <f>+$F$4</f>
        <v>ASCCB Besançon</v>
      </c>
      <c r="B30" s="50">
        <f>'points T1'!$V$15</f>
        <v>7</v>
      </c>
      <c r="C30" s="51">
        <f t="shared" si="0"/>
        <v>6</v>
      </c>
      <c r="D30" s="51">
        <f>IF('points T1'!$V$7=2,1,0)+IF('points T1'!$V$8=2,1,0)+IF('points T1'!$V$9=2,1,0)+IF('points T1'!$V$10=2,1,0)+IF('points T1'!$V$11=2,1,0)+IF('points T1'!$V$12=2,1,0)</f>
        <v>2</v>
      </c>
      <c r="E30" s="51">
        <f>IF('points T1'!$V$7=1,1,0)+IF('points T1'!$V$8=1,1,0)+IF('points T1'!$V$9=1,1,0)+IF('points T1'!$V$10=1,1,0)+IF('points T1'!$V$11=1,1,0)+IF('points T1'!$V$12=1,1,0)</f>
        <v>3</v>
      </c>
      <c r="F30" s="51">
        <f>IF('points T1'!$V$7=0,1,0)+IF('points T1'!$V$8=0,1,0)+IF('points T1'!$V$9=0,1,0)+IF('points T1'!$V$10=0,1,0)+IF('points T1'!$V$11=0,1,0)+IF('points T1'!$V$12=0,1,0)</f>
        <v>1</v>
      </c>
      <c r="G30" s="50">
        <f>'points T1'!$T$15</f>
        <v>36</v>
      </c>
      <c r="H30" s="50">
        <f>'points T1'!$U$15</f>
        <v>27</v>
      </c>
      <c r="I30" s="52">
        <f t="shared" si="1"/>
        <v>9</v>
      </c>
      <c r="J30" s="53">
        <f t="shared" si="2"/>
        <v>1.3333333333333333</v>
      </c>
    </row>
    <row r="31" spans="1:10" s="20" customFormat="1" ht="18" customHeight="1">
      <c r="A31" s="24" t="str">
        <f>+$A$4</f>
        <v>ANICES Nice</v>
      </c>
      <c r="B31" s="50">
        <f>'points T1'!$D$15</f>
        <v>4</v>
      </c>
      <c r="C31" s="51">
        <f t="shared" si="0"/>
        <v>6</v>
      </c>
      <c r="D31" s="51">
        <f>IF('points T1'!$D$7=2,1,0)+IF('points T1'!$D$8=2,1,0)+IF('points T1'!$D$9=2,1,0)+IF('points T1'!$D$10=2,1,0)+IF('points T1'!$D$11=2,1,0)+IF('points T1'!$D$12=2,1,0)</f>
        <v>2</v>
      </c>
      <c r="E31" s="51">
        <f>IF('points T1'!$D$7=1,1,0)+IF('points T1'!$D$8=1,1,0)+IF('points T1'!$D$9=1,1,0)+IF('points T1'!$D$10=1,1,0)+IF('points T1'!$D$11=1,1,0)+IF('points T1'!$D$12=1,1,0)</f>
        <v>0</v>
      </c>
      <c r="F31" s="51">
        <f>IF('points T1'!$D$7=0,1,0)+IF('points T1'!$D$8=0,1,0)+IF('points T1'!$D$9=0,1,0)+IF('points T1'!$D$10=0,1,0)+IF('points T1'!$D$11=0,1,0)+IF('points T1'!$D$12=0,1,0)</f>
        <v>4</v>
      </c>
      <c r="G31" s="50">
        <f>'points T1'!$B$15</f>
        <v>27</v>
      </c>
      <c r="H31" s="50">
        <f>'points T1'!$C$15</f>
        <v>34</v>
      </c>
      <c r="I31" s="52">
        <f t="shared" si="1"/>
        <v>-7</v>
      </c>
      <c r="J31" s="53">
        <f t="shared" si="2"/>
        <v>0.79411764705882348</v>
      </c>
    </row>
    <row r="32" spans="1:10" s="20" customFormat="1" ht="18" customHeight="1">
      <c r="A32" s="31" t="str">
        <f>+$F$7</f>
        <v>Grenoble Handisport</v>
      </c>
      <c r="B32" s="50">
        <f>'points T1'!$M$15</f>
        <v>3</v>
      </c>
      <c r="C32" s="51">
        <f t="shared" si="0"/>
        <v>6</v>
      </c>
      <c r="D32" s="51">
        <f>IF('points T1'!$M$7=2,1,0)+IF('points T1'!$M$8=2,1,0)+IF('points T1'!$M$9=2,1,0)+IF('points T1'!$M$10=2,1,0)+IF('points T1'!$M$11=2,1,0)+IF('points T1'!$M$12=2,1,0)</f>
        <v>1</v>
      </c>
      <c r="E32" s="51">
        <f>IF('points T1'!$M$7=1,1,0)+IF('points T1'!$M$8=1,1,0)+IF('points T1'!$M$9=1,1,0)+IF('points T1'!$M$10=1,1,0)+IF('points T1'!$M$11=1,1,0)+IF('points T1'!$M$12=1,1,0)</f>
        <v>1</v>
      </c>
      <c r="F32" s="51">
        <f>IF('points T1'!$M$7=0,1,0)+IF('points T1'!$M$8=0,1,0)+IF('points T1'!$M$9=0,1,0)+IF('points T1'!$M$10=0,1,0)+IF('points T1'!$M$11=0,1,0)+IF('points T1'!$M$12=0,1,0)</f>
        <v>4</v>
      </c>
      <c r="G32" s="50">
        <f>'points T1'!$K$15</f>
        <v>29</v>
      </c>
      <c r="H32" s="50">
        <f>'points T1'!$L$15</f>
        <v>32</v>
      </c>
      <c r="I32" s="52">
        <f t="shared" si="1"/>
        <v>-3</v>
      </c>
      <c r="J32" s="53">
        <f t="shared" si="2"/>
        <v>0.90625</v>
      </c>
    </row>
    <row r="33" spans="1:10" s="20" customFormat="1" ht="18" customHeight="1" thickBot="1">
      <c r="A33" s="31" t="str">
        <f>+$F$5</f>
        <v>CS AVH Touraine</v>
      </c>
      <c r="B33" s="64">
        <f>'points T1'!$S$15</f>
        <v>0</v>
      </c>
      <c r="C33" s="65">
        <f t="shared" si="0"/>
        <v>6</v>
      </c>
      <c r="D33" s="65">
        <f>IF('points T1'!$S$7=2,1,0)+IF('points T1'!$S$8=2,1,0)+IF('points T1'!$S$9=2,1,0)+IF('points T1'!$S$10=2,1,0)+IF('points T1'!$S$11=2,1,0)+IF('points T1'!$S$12=2,1,0)</f>
        <v>0</v>
      </c>
      <c r="E33" s="65">
        <f>IF('points T1'!$S$7=1,1,0)+IF('points T1'!$S$8=1,1,0)+IF('points T1'!$S$9=1,1,0)+IF('points T1'!$S$10=1,1,0)+IF('points T1'!$S$11=1,1,0)+IF('points T1'!$S$12=1,1,0)</f>
        <v>0</v>
      </c>
      <c r="F33" s="65">
        <f>IF('points T1'!$S$7=0,1,0)+IF('points T1'!$S$8=0,1,0)+IF('points T1'!$S$9=0,1,0)+IF('points T1'!$S$10=0,1,0)+IF('points T1'!$S$11=0,1,0)+IF('points T1'!$S$12=0,1,0)</f>
        <v>6</v>
      </c>
      <c r="G33" s="64">
        <f>'points T1'!$Q$15</f>
        <v>13</v>
      </c>
      <c r="H33" s="64">
        <f>'points T1'!$R$15</f>
        <v>50</v>
      </c>
      <c r="I33" s="66">
        <f t="shared" si="1"/>
        <v>-37</v>
      </c>
      <c r="J33" s="67">
        <f t="shared" si="2"/>
        <v>0.26</v>
      </c>
    </row>
    <row r="34" spans="1:10" s="20" customFormat="1" ht="18" customHeight="1" thickBot="1">
      <c r="A34" s="60" t="s">
        <v>18</v>
      </c>
      <c r="B34" s="57">
        <f t="shared" ref="B34:I34" si="3">SUM(B27:B33)</f>
        <v>42</v>
      </c>
      <c r="C34" s="58">
        <f t="shared" si="3"/>
        <v>42</v>
      </c>
      <c r="D34" s="58">
        <f t="shared" si="3"/>
        <v>17</v>
      </c>
      <c r="E34" s="58">
        <f t="shared" si="3"/>
        <v>8</v>
      </c>
      <c r="F34" s="58">
        <f t="shared" si="3"/>
        <v>17</v>
      </c>
      <c r="G34" s="58">
        <f t="shared" si="3"/>
        <v>194</v>
      </c>
      <c r="H34" s="58">
        <f t="shared" si="3"/>
        <v>194</v>
      </c>
      <c r="I34" s="58">
        <f t="shared" si="3"/>
        <v>0</v>
      </c>
      <c r="J34" s="58"/>
    </row>
  </sheetData>
  <sortState ref="A27:J33">
    <sortCondition descending="1" ref="B27:B33"/>
  </sortState>
  <mergeCells count="4">
    <mergeCell ref="A1:J1"/>
    <mergeCell ref="A2:J2"/>
    <mergeCell ref="A3:J3"/>
    <mergeCell ref="A25:J2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planning T1</vt:lpstr>
      <vt:lpstr>points T1</vt:lpstr>
      <vt:lpstr>Classement</vt:lpstr>
    </vt:vector>
  </TitlesOfParts>
  <Company>Rignault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2018-03-19T19:31:05Z</cp:lastPrinted>
  <dcterms:created xsi:type="dcterms:W3CDTF">2003-05-02T15:02:09Z</dcterms:created>
  <dcterms:modified xsi:type="dcterms:W3CDTF">2018-04-18T09:19:24Z</dcterms:modified>
</cp:coreProperties>
</file>