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45" windowHeight="6825" activeTab="6"/>
  </bookViews>
  <sheets>
    <sheet name="planning T1" sheetId="1" r:id="rId1"/>
    <sheet name="points T1" sheetId="2" r:id="rId2"/>
    <sheet name="Planning T2" sheetId="5" r:id="rId3"/>
    <sheet name="Points T2" sheetId="6" r:id="rId4"/>
    <sheet name="Planning T3" sheetId="10" r:id="rId5"/>
    <sheet name="Points T3" sheetId="11" r:id="rId6"/>
    <sheet name="grille6" sheetId="7" r:id="rId7"/>
    <sheet name="grille6fixe" sheetId="12" r:id="rId8"/>
  </sheets>
  <externalReferences>
    <externalReference r:id="rId9"/>
  </externalReferences>
  <definedNames>
    <definedName name="dg_1">[1]Feuil3!#REF!</definedName>
    <definedName name="dgb">#REF!</definedName>
    <definedName name="essai1">[1]Feuil3!#REF!</definedName>
  </definedNames>
  <calcPr calcId="145621"/>
</workbook>
</file>

<file path=xl/calcChain.xml><?xml version="1.0" encoding="utf-8"?>
<calcChain xmlns="http://schemas.openxmlformats.org/spreadsheetml/2006/main">
  <c r="B16" i="5" l="1"/>
  <c r="B17" i="5" s="1"/>
  <c r="B18" i="5" s="1"/>
  <c r="B19" i="5" s="1"/>
  <c r="B8" i="1" l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7" i="5" s="1"/>
  <c r="B8" i="5" s="1"/>
  <c r="B9" i="5" s="1"/>
  <c r="B10" i="5" s="1"/>
  <c r="B11" i="5" s="1"/>
  <c r="B12" i="5" s="1"/>
  <c r="B13" i="5" s="1"/>
  <c r="B14" i="5" s="1"/>
  <c r="A91" i="7" l="1"/>
  <c r="A88" i="7"/>
  <c r="A89" i="7"/>
  <c r="A90" i="7"/>
  <c r="A87" i="7"/>
  <c r="A86" i="7"/>
  <c r="C6" i="7"/>
  <c r="A82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31" i="7"/>
  <c r="E45" i="7"/>
  <c r="C45" i="7"/>
  <c r="C31" i="7"/>
  <c r="A4" i="7"/>
  <c r="A76" i="7" s="1"/>
  <c r="A57" i="7"/>
  <c r="A2" i="7"/>
  <c r="A56" i="7" s="1"/>
  <c r="A1" i="7"/>
  <c r="A55" i="7" s="1"/>
  <c r="F4" i="7"/>
  <c r="A80" i="7" s="1"/>
  <c r="F5" i="7"/>
  <c r="A78" i="7" s="1"/>
  <c r="F6" i="7"/>
  <c r="A77" i="7" s="1"/>
  <c r="A6" i="7"/>
  <c r="A79" i="7" s="1"/>
  <c r="A5" i="7"/>
  <c r="A75" i="7" s="1"/>
  <c r="A49" i="7"/>
  <c r="A22" i="7"/>
  <c r="C9" i="7"/>
  <c r="C16" i="7"/>
  <c r="C18" i="7"/>
  <c r="E18" i="7"/>
  <c r="E10" i="7"/>
  <c r="A83" i="7"/>
  <c r="A30" i="7"/>
  <c r="A28" i="7"/>
  <c r="A3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E4" i="7"/>
  <c r="E5" i="7"/>
  <c r="E6" i="7"/>
  <c r="E7" i="7"/>
  <c r="E8" i="7"/>
  <c r="E9" i="7"/>
  <c r="E11" i="7"/>
  <c r="E12" i="7"/>
  <c r="E13" i="7"/>
  <c r="E14" i="7"/>
  <c r="E15" i="7"/>
  <c r="E16" i="7"/>
  <c r="E17" i="7"/>
  <c r="C4" i="7"/>
  <c r="C5" i="7"/>
  <c r="C7" i="7"/>
  <c r="C8" i="7"/>
  <c r="C10" i="7"/>
  <c r="C11" i="7"/>
  <c r="C12" i="7"/>
  <c r="C13" i="7"/>
  <c r="C14" i="7"/>
  <c r="C15" i="7"/>
  <c r="C17" i="7"/>
  <c r="F12" i="1"/>
  <c r="F9" i="7" s="1"/>
  <c r="C10" i="1"/>
  <c r="A7" i="7" s="1"/>
  <c r="C12" i="1"/>
  <c r="A9" i="7" s="1"/>
  <c r="C15" i="1"/>
  <c r="F19" i="1"/>
  <c r="F16" i="7" s="1"/>
  <c r="F10" i="1"/>
  <c r="C17" i="1" s="1"/>
  <c r="A14" i="7" s="1"/>
  <c r="F14" i="1"/>
  <c r="F11" i="7" s="1"/>
  <c r="C11" i="1"/>
  <c r="F15" i="1"/>
  <c r="F12" i="7" s="1"/>
  <c r="F18" i="1"/>
  <c r="F15" i="7" s="1"/>
  <c r="C20" i="1"/>
  <c r="A17" i="7" s="1"/>
  <c r="C21" i="1"/>
  <c r="F20" i="1"/>
  <c r="F17" i="7" s="1"/>
  <c r="C16" i="1"/>
  <c r="A13" i="7" s="1"/>
  <c r="F13" i="1"/>
  <c r="F10" i="7" s="1"/>
  <c r="F11" i="1"/>
  <c r="C14" i="1"/>
  <c r="A11" i="7" s="1"/>
  <c r="F16" i="1"/>
  <c r="F13" i="7" s="1"/>
  <c r="C18" i="1"/>
  <c r="A15" i="7" s="1"/>
  <c r="F21" i="1"/>
  <c r="C19" i="1"/>
  <c r="A16" i="7" s="1"/>
  <c r="F17" i="1"/>
  <c r="F14" i="7" s="1"/>
  <c r="C13" i="1"/>
  <c r="A10" i="7" s="1"/>
  <c r="R7" i="2"/>
  <c r="Q7" i="2"/>
  <c r="O7" i="2"/>
  <c r="N7" i="2"/>
  <c r="L7" i="2"/>
  <c r="K7" i="2"/>
  <c r="I7" i="2"/>
  <c r="H7" i="2"/>
  <c r="F7" i="2"/>
  <c r="E7" i="2"/>
  <c r="B7" i="2"/>
  <c r="C7" i="2"/>
  <c r="E7" i="11"/>
  <c r="E8" i="11"/>
  <c r="G8" i="11" s="1"/>
  <c r="E9" i="11"/>
  <c r="E10" i="11"/>
  <c r="G10" i="11"/>
  <c r="E11" i="11"/>
  <c r="G11" i="11" s="1"/>
  <c r="P7" i="2"/>
  <c r="O7" i="11"/>
  <c r="N7" i="11"/>
  <c r="K7" i="11"/>
  <c r="M7" i="11"/>
  <c r="K8" i="11"/>
  <c r="M8" i="11" s="1"/>
  <c r="K9" i="11"/>
  <c r="M9" i="11" s="1"/>
  <c r="K10" i="11"/>
  <c r="M10" i="11" s="1"/>
  <c r="K11" i="11"/>
  <c r="Q7" i="11"/>
  <c r="S7" i="11" s="1"/>
  <c r="Q8" i="11"/>
  <c r="Q9" i="11"/>
  <c r="Q10" i="11"/>
  <c r="S10" i="11" s="1"/>
  <c r="Q11" i="11"/>
  <c r="S11" i="11" s="1"/>
  <c r="R7" i="11"/>
  <c r="P7" i="11"/>
  <c r="N8" i="11"/>
  <c r="P8" i="11" s="1"/>
  <c r="N9" i="11"/>
  <c r="N10" i="11"/>
  <c r="P10" i="11" s="1"/>
  <c r="N11" i="11"/>
  <c r="L7" i="11"/>
  <c r="I7" i="11"/>
  <c r="H7" i="11"/>
  <c r="H8" i="11"/>
  <c r="J8" i="11" s="1"/>
  <c r="H9" i="11"/>
  <c r="H10" i="11"/>
  <c r="H11" i="11"/>
  <c r="J11" i="11" s="1"/>
  <c r="F7" i="11"/>
  <c r="F19" i="10"/>
  <c r="F17" i="10"/>
  <c r="F68" i="7"/>
  <c r="F21" i="10"/>
  <c r="F72" i="7" s="1"/>
  <c r="F20" i="10"/>
  <c r="F16" i="10"/>
  <c r="F67" i="7" s="1"/>
  <c r="F15" i="10"/>
  <c r="F66" i="7"/>
  <c r="F14" i="10"/>
  <c r="F65" i="7" s="1"/>
  <c r="F13" i="10"/>
  <c r="F64" i="7"/>
  <c r="F12" i="10"/>
  <c r="F11" i="10"/>
  <c r="F62" i="7"/>
  <c r="F10" i="10"/>
  <c r="F61" i="7" s="1"/>
  <c r="F9" i="10"/>
  <c r="F8" i="10"/>
  <c r="F59" i="7" s="1"/>
  <c r="F7" i="10"/>
  <c r="F58" i="7"/>
  <c r="C20" i="10"/>
  <c r="A71" i="7" s="1"/>
  <c r="C19" i="10"/>
  <c r="A70" i="7" s="1"/>
  <c r="C18" i="10"/>
  <c r="A69" i="7" s="1"/>
  <c r="C17" i="10"/>
  <c r="C16" i="10"/>
  <c r="A67" i="7" s="1"/>
  <c r="C15" i="10"/>
  <c r="A66" i="7" s="1"/>
  <c r="C14" i="10"/>
  <c r="A65" i="12" s="1"/>
  <c r="A65" i="7"/>
  <c r="C13" i="10"/>
  <c r="A64" i="7" s="1"/>
  <c r="C12" i="10"/>
  <c r="A63" i="7" s="1"/>
  <c r="C11" i="10"/>
  <c r="A62" i="12" s="1"/>
  <c r="A62" i="7"/>
  <c r="C10" i="10"/>
  <c r="A61" i="7"/>
  <c r="C9" i="10"/>
  <c r="A60" i="7" s="1"/>
  <c r="C8" i="10"/>
  <c r="A59" i="7" s="1"/>
  <c r="C7" i="10"/>
  <c r="A58" i="7" s="1"/>
  <c r="C9" i="5"/>
  <c r="F37" i="7" s="1"/>
  <c r="F45" i="7"/>
  <c r="C7" i="5"/>
  <c r="A38" i="7" s="1"/>
  <c r="C7" i="11"/>
  <c r="R7" i="6"/>
  <c r="O7" i="6"/>
  <c r="Q7" i="6"/>
  <c r="Q8" i="6"/>
  <c r="S8" i="6" s="1"/>
  <c r="Q9" i="6"/>
  <c r="Q10" i="6"/>
  <c r="Q11" i="6"/>
  <c r="S11" i="6" s="1"/>
  <c r="N7" i="6"/>
  <c r="N8" i="6"/>
  <c r="P8" i="6" s="1"/>
  <c r="N9" i="6"/>
  <c r="N10" i="6"/>
  <c r="N11" i="6"/>
  <c r="L7" i="6"/>
  <c r="K7" i="6"/>
  <c r="K8" i="6"/>
  <c r="K9" i="6"/>
  <c r="K10" i="6"/>
  <c r="M10" i="6" s="1"/>
  <c r="K11" i="6"/>
  <c r="I7" i="6"/>
  <c r="H7" i="6"/>
  <c r="H8" i="6"/>
  <c r="H9" i="6"/>
  <c r="H10" i="6"/>
  <c r="J10" i="6" s="1"/>
  <c r="H11" i="6"/>
  <c r="J11" i="6" s="1"/>
  <c r="F7" i="6"/>
  <c r="E7" i="6"/>
  <c r="E8" i="6"/>
  <c r="E9" i="6"/>
  <c r="E10" i="6"/>
  <c r="G10" i="6" s="1"/>
  <c r="E11" i="6"/>
  <c r="B7" i="6"/>
  <c r="C7" i="6"/>
  <c r="A41" i="7"/>
  <c r="F9" i="5"/>
  <c r="C8" i="5"/>
  <c r="A44" i="7" s="1"/>
  <c r="F34" i="7"/>
  <c r="F7" i="5"/>
  <c r="F42" i="7" s="1"/>
  <c r="A45" i="7"/>
  <c r="F8" i="5"/>
  <c r="F43" i="7" s="1"/>
  <c r="A34" i="7"/>
  <c r="Q8" i="2"/>
  <c r="Q9" i="2"/>
  <c r="Q10" i="2"/>
  <c r="Q11" i="2"/>
  <c r="N8" i="2"/>
  <c r="N9" i="2"/>
  <c r="N10" i="2"/>
  <c r="N11" i="2"/>
  <c r="P11" i="2" s="1"/>
  <c r="K8" i="2"/>
  <c r="K9" i="2"/>
  <c r="K10" i="2"/>
  <c r="K11" i="2"/>
  <c r="M11" i="2" s="1"/>
  <c r="H8" i="2"/>
  <c r="J8" i="2" s="1"/>
  <c r="H9" i="2"/>
  <c r="H10" i="2"/>
  <c r="H11" i="2"/>
  <c r="E8" i="2"/>
  <c r="G8" i="2" s="1"/>
  <c r="E9" i="2"/>
  <c r="E10" i="2"/>
  <c r="E11" i="2"/>
  <c r="G11" i="2" s="1"/>
  <c r="D7" i="2"/>
  <c r="B8" i="2"/>
  <c r="B9" i="2"/>
  <c r="B10" i="2"/>
  <c r="B11" i="2"/>
  <c r="A2" i="5"/>
  <c r="A29" i="7" s="1"/>
  <c r="A33" i="7"/>
  <c r="F32" i="7"/>
  <c r="B8" i="6"/>
  <c r="B9" i="6"/>
  <c r="B10" i="6"/>
  <c r="D10" i="6" s="1"/>
  <c r="B11" i="6"/>
  <c r="D11" i="6" s="1"/>
  <c r="C21" i="10"/>
  <c r="A72" i="7" s="1"/>
  <c r="F18" i="10"/>
  <c r="F69" i="7" s="1"/>
  <c r="B7" i="11"/>
  <c r="B8" i="11"/>
  <c r="D8" i="11" s="1"/>
  <c r="B9" i="11"/>
  <c r="D9" i="11" s="1"/>
  <c r="B10" i="11"/>
  <c r="B11" i="11"/>
  <c r="G91" i="12"/>
  <c r="H91" i="12"/>
  <c r="G90" i="12"/>
  <c r="H90" i="12"/>
  <c r="J90" i="12"/>
  <c r="G89" i="12"/>
  <c r="H89" i="12"/>
  <c r="J89" i="12"/>
  <c r="G88" i="12"/>
  <c r="H88" i="12"/>
  <c r="G87" i="12"/>
  <c r="H87" i="12"/>
  <c r="G86" i="12"/>
  <c r="H86" i="12"/>
  <c r="B91" i="12"/>
  <c r="B90" i="12"/>
  <c r="B89" i="12"/>
  <c r="B88" i="12"/>
  <c r="B87" i="12"/>
  <c r="B86" i="12"/>
  <c r="A91" i="12"/>
  <c r="A90" i="12"/>
  <c r="A89" i="12"/>
  <c r="A88" i="12"/>
  <c r="A87" i="12"/>
  <c r="A86" i="12"/>
  <c r="F4" i="12"/>
  <c r="A55" i="12"/>
  <c r="A1" i="12"/>
  <c r="A82" i="12"/>
  <c r="C72" i="12"/>
  <c r="C71" i="12"/>
  <c r="C70" i="12"/>
  <c r="C69" i="12"/>
  <c r="C68" i="12"/>
  <c r="C67" i="12"/>
  <c r="C66" i="12"/>
  <c r="C65" i="12"/>
  <c r="C64" i="12"/>
  <c r="C63" i="12"/>
  <c r="C62" i="12"/>
  <c r="C61" i="12"/>
  <c r="C60" i="12"/>
  <c r="C59" i="12"/>
  <c r="C58" i="12"/>
  <c r="E72" i="12"/>
  <c r="E71" i="12"/>
  <c r="E70" i="12"/>
  <c r="E69" i="12"/>
  <c r="E68" i="12"/>
  <c r="E67" i="12"/>
  <c r="E66" i="12"/>
  <c r="E65" i="12"/>
  <c r="E64" i="12"/>
  <c r="E63" i="12"/>
  <c r="E62" i="12"/>
  <c r="E61" i="12"/>
  <c r="E60" i="12"/>
  <c r="E59" i="12"/>
  <c r="E58" i="12"/>
  <c r="E31" i="12"/>
  <c r="E45" i="12"/>
  <c r="C45" i="12"/>
  <c r="C31" i="12"/>
  <c r="A4" i="12"/>
  <c r="A48" i="12" s="1"/>
  <c r="A57" i="12"/>
  <c r="A2" i="12"/>
  <c r="A56" i="12" s="1"/>
  <c r="F5" i="12"/>
  <c r="A79" i="12" s="1"/>
  <c r="F6" i="12"/>
  <c r="A24" i="12" s="1"/>
  <c r="A6" i="12"/>
  <c r="A77" i="12" s="1"/>
  <c r="A5" i="12"/>
  <c r="A23" i="12"/>
  <c r="A25" i="12"/>
  <c r="A21" i="12"/>
  <c r="C9" i="12"/>
  <c r="C16" i="12"/>
  <c r="C18" i="12"/>
  <c r="E18" i="12"/>
  <c r="E10" i="12"/>
  <c r="A83" i="12"/>
  <c r="A30" i="12"/>
  <c r="A28" i="12"/>
  <c r="A3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E4" i="12"/>
  <c r="E5" i="12"/>
  <c r="E6" i="12"/>
  <c r="E7" i="12"/>
  <c r="E8" i="12"/>
  <c r="E9" i="12"/>
  <c r="E11" i="12"/>
  <c r="E12" i="12"/>
  <c r="E13" i="12"/>
  <c r="E14" i="12"/>
  <c r="E15" i="12"/>
  <c r="E16" i="12"/>
  <c r="E17" i="12"/>
  <c r="C4" i="12"/>
  <c r="C5" i="12"/>
  <c r="C6" i="12"/>
  <c r="C7" i="12"/>
  <c r="C8" i="12"/>
  <c r="C10" i="12"/>
  <c r="C11" i="12"/>
  <c r="C12" i="12"/>
  <c r="C13" i="12"/>
  <c r="C14" i="12"/>
  <c r="C15" i="12"/>
  <c r="C17" i="12"/>
  <c r="F9" i="12"/>
  <c r="A7" i="12"/>
  <c r="F16" i="12"/>
  <c r="A14" i="12"/>
  <c r="F7" i="12"/>
  <c r="F12" i="12"/>
  <c r="F15" i="12"/>
  <c r="F17" i="12"/>
  <c r="A13" i="12"/>
  <c r="A11" i="12"/>
  <c r="F13" i="12"/>
  <c r="A16" i="12"/>
  <c r="F14" i="12"/>
  <c r="B92" i="12"/>
  <c r="F68" i="12"/>
  <c r="F72" i="12"/>
  <c r="F67" i="12"/>
  <c r="F66" i="12"/>
  <c r="F65" i="12"/>
  <c r="F64" i="12"/>
  <c r="F62" i="12"/>
  <c r="F61" i="12"/>
  <c r="F59" i="12"/>
  <c r="F58" i="12"/>
  <c r="A71" i="12"/>
  <c r="A70" i="12"/>
  <c r="A67" i="12"/>
  <c r="A66" i="12"/>
  <c r="A64" i="12"/>
  <c r="A63" i="12"/>
  <c r="A61" i="12"/>
  <c r="A60" i="12"/>
  <c r="A59" i="12"/>
  <c r="A31" i="12"/>
  <c r="A41" i="12"/>
  <c r="F37" i="12"/>
  <c r="A44" i="12"/>
  <c r="F40" i="12"/>
  <c r="A37" i="12"/>
  <c r="F35" i="12"/>
  <c r="F34" i="12"/>
  <c r="A38" i="12"/>
  <c r="F41" i="12"/>
  <c r="F44" i="12"/>
  <c r="A39" i="12"/>
  <c r="A35" i="12"/>
  <c r="F43" i="12"/>
  <c r="F39" i="12"/>
  <c r="A36" i="12"/>
  <c r="A34" i="12"/>
  <c r="A32" i="12"/>
  <c r="A29" i="12"/>
  <c r="F31" i="12"/>
  <c r="A33" i="12"/>
  <c r="F32" i="12"/>
  <c r="A72" i="12"/>
  <c r="F12" i="5"/>
  <c r="F14" i="5"/>
  <c r="C16" i="5"/>
  <c r="C18" i="5"/>
  <c r="F19" i="5"/>
  <c r="F15" i="5"/>
  <c r="C12" i="5"/>
  <c r="C10" i="5"/>
  <c r="F11" i="5"/>
  <c r="C13" i="5"/>
  <c r="F16" i="5"/>
  <c r="C20" i="5"/>
  <c r="F20" i="5"/>
  <c r="F17" i="5"/>
  <c r="C14" i="5"/>
  <c r="F10" i="5"/>
  <c r="F13" i="5"/>
  <c r="C17" i="5"/>
  <c r="C19" i="5"/>
  <c r="F21" i="5"/>
  <c r="C21" i="5"/>
  <c r="F18" i="5"/>
  <c r="C15" i="5"/>
  <c r="C11" i="5"/>
  <c r="B20" i="5"/>
  <c r="B21" i="5" s="1"/>
  <c r="B7" i="10" s="1"/>
  <c r="B8" i="10" s="1"/>
  <c r="B9" i="10" s="1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A1" i="5"/>
  <c r="A2" i="10"/>
  <c r="A1" i="10"/>
  <c r="R11" i="2"/>
  <c r="R9" i="2"/>
  <c r="R10" i="2"/>
  <c r="R8" i="2"/>
  <c r="O11" i="2"/>
  <c r="O10" i="2"/>
  <c r="P10" i="2" s="1"/>
  <c r="O9" i="2"/>
  <c r="O8" i="2"/>
  <c r="L11" i="2"/>
  <c r="L10" i="2"/>
  <c r="L9" i="2"/>
  <c r="L8" i="2"/>
  <c r="I11" i="2"/>
  <c r="I10" i="2"/>
  <c r="I9" i="2"/>
  <c r="F11" i="2"/>
  <c r="F10" i="2"/>
  <c r="F9" i="2"/>
  <c r="C11" i="2"/>
  <c r="C10" i="2"/>
  <c r="C9" i="2"/>
  <c r="C8" i="2"/>
  <c r="Q5" i="2"/>
  <c r="N5" i="2"/>
  <c r="K5" i="2"/>
  <c r="H5" i="2"/>
  <c r="E5" i="2"/>
  <c r="B5" i="2"/>
  <c r="I8" i="2"/>
  <c r="A1" i="2"/>
  <c r="A2" i="2"/>
  <c r="A3" i="2"/>
  <c r="F8" i="2"/>
  <c r="R10" i="6"/>
  <c r="R9" i="6"/>
  <c r="R11" i="6"/>
  <c r="R8" i="6"/>
  <c r="O11" i="6"/>
  <c r="O10" i="6"/>
  <c r="O9" i="6"/>
  <c r="L10" i="6"/>
  <c r="L11" i="6"/>
  <c r="L9" i="6"/>
  <c r="M9" i="6" s="1"/>
  <c r="L8" i="6"/>
  <c r="I11" i="6"/>
  <c r="I10" i="6"/>
  <c r="I9" i="6"/>
  <c r="I8" i="6"/>
  <c r="F11" i="6"/>
  <c r="G11" i="6" s="1"/>
  <c r="F10" i="6"/>
  <c r="F9" i="6"/>
  <c r="C11" i="6"/>
  <c r="C10" i="6"/>
  <c r="C9" i="6"/>
  <c r="C8" i="6"/>
  <c r="K5" i="6"/>
  <c r="H5" i="6"/>
  <c r="B5" i="6"/>
  <c r="F8" i="6"/>
  <c r="G8" i="6" s="1"/>
  <c r="A3" i="6"/>
  <c r="A2" i="6"/>
  <c r="A1" i="6"/>
  <c r="O8" i="6"/>
  <c r="R11" i="11"/>
  <c r="R10" i="11"/>
  <c r="R9" i="11"/>
  <c r="R8" i="11"/>
  <c r="O11" i="11"/>
  <c r="O10" i="11"/>
  <c r="O8" i="11"/>
  <c r="O9" i="11"/>
  <c r="L11" i="11"/>
  <c r="L10" i="11"/>
  <c r="L9" i="11"/>
  <c r="I11" i="11"/>
  <c r="I10" i="11"/>
  <c r="I8" i="11"/>
  <c r="I9" i="11"/>
  <c r="F11" i="11"/>
  <c r="F10" i="11"/>
  <c r="F9" i="11"/>
  <c r="F8" i="11"/>
  <c r="C11" i="11"/>
  <c r="C10" i="11"/>
  <c r="C9" i="11"/>
  <c r="C8" i="11"/>
  <c r="L8" i="11"/>
  <c r="A3" i="11"/>
  <c r="K5" i="11"/>
  <c r="H5" i="11"/>
  <c r="B5" i="11"/>
  <c r="A2" i="11"/>
  <c r="A1" i="11"/>
  <c r="M11" i="11" l="1"/>
  <c r="P11" i="11"/>
  <c r="D11" i="11"/>
  <c r="B14" i="11"/>
  <c r="B21" i="11" s="1"/>
  <c r="G9" i="11"/>
  <c r="D10" i="11"/>
  <c r="J10" i="11"/>
  <c r="L14" i="11"/>
  <c r="H78" i="12" s="1"/>
  <c r="O14" i="11"/>
  <c r="H79" i="12" s="1"/>
  <c r="P9" i="11"/>
  <c r="P14" i="11" s="1"/>
  <c r="C14" i="11"/>
  <c r="R14" i="11"/>
  <c r="H80" i="12" s="1"/>
  <c r="S9" i="11"/>
  <c r="F14" i="11"/>
  <c r="H76" i="12" s="1"/>
  <c r="J9" i="11"/>
  <c r="G75" i="12"/>
  <c r="G76" i="7"/>
  <c r="H75" i="12"/>
  <c r="B15" i="11"/>
  <c r="D77" i="7"/>
  <c r="K14" i="11"/>
  <c r="K21" i="11" s="1"/>
  <c r="S8" i="11"/>
  <c r="I14" i="11"/>
  <c r="H77" i="12" s="1"/>
  <c r="N14" i="11"/>
  <c r="N21" i="11" s="1"/>
  <c r="Q14" i="11"/>
  <c r="F79" i="12"/>
  <c r="M11" i="6"/>
  <c r="S10" i="6"/>
  <c r="P11" i="6"/>
  <c r="S9" i="6"/>
  <c r="P10" i="6"/>
  <c r="G9" i="6"/>
  <c r="F36" i="7"/>
  <c r="A42" i="12"/>
  <c r="N5" i="6"/>
  <c r="N5" i="11"/>
  <c r="F38" i="12"/>
  <c r="A40" i="12"/>
  <c r="F33" i="12"/>
  <c r="A68" i="7"/>
  <c r="A68" i="12"/>
  <c r="F8" i="7"/>
  <c r="F8" i="12"/>
  <c r="A8" i="7"/>
  <c r="A8" i="12"/>
  <c r="F36" i="12"/>
  <c r="I88" i="12"/>
  <c r="I92" i="12" s="1"/>
  <c r="J88" i="12"/>
  <c r="R14" i="6"/>
  <c r="H53" i="7" s="1"/>
  <c r="H80" i="7"/>
  <c r="H92" i="12"/>
  <c r="I14" i="6"/>
  <c r="F71" i="7"/>
  <c r="F71" i="12"/>
  <c r="F70" i="7"/>
  <c r="F70" i="12"/>
  <c r="E78" i="7"/>
  <c r="M14" i="11"/>
  <c r="E77" i="7"/>
  <c r="F78" i="12"/>
  <c r="E78" i="12"/>
  <c r="D78" i="12"/>
  <c r="G7" i="11"/>
  <c r="D75" i="7" s="1"/>
  <c r="E14" i="11"/>
  <c r="F18" i="7"/>
  <c r="F18" i="12"/>
  <c r="A18" i="7"/>
  <c r="A18" i="12"/>
  <c r="A12" i="7"/>
  <c r="A12" i="12"/>
  <c r="L14" i="6"/>
  <c r="A76" i="12"/>
  <c r="A22" i="12"/>
  <c r="A80" i="12"/>
  <c r="A26" i="12"/>
  <c r="G92" i="12"/>
  <c r="D7" i="6"/>
  <c r="B14" i="6"/>
  <c r="F60" i="7"/>
  <c r="F60" i="12"/>
  <c r="F63" i="7"/>
  <c r="F63" i="12"/>
  <c r="J7" i="11"/>
  <c r="F77" i="12" s="1"/>
  <c r="H14" i="11"/>
  <c r="D78" i="7"/>
  <c r="F42" i="12"/>
  <c r="A43" i="12"/>
  <c r="A69" i="12"/>
  <c r="A15" i="12"/>
  <c r="F10" i="12"/>
  <c r="A17" i="12"/>
  <c r="F11" i="12"/>
  <c r="I86" i="12"/>
  <c r="I90" i="12"/>
  <c r="F31" i="7"/>
  <c r="D9" i="2"/>
  <c r="J10" i="2"/>
  <c r="S10" i="2"/>
  <c r="A43" i="7"/>
  <c r="F14" i="6"/>
  <c r="J8" i="6"/>
  <c r="M8" i="6"/>
  <c r="Q14" i="6"/>
  <c r="F80" i="7"/>
  <c r="G78" i="7"/>
  <c r="I87" i="12"/>
  <c r="I91" i="12"/>
  <c r="E14" i="6"/>
  <c r="G50" i="7" s="1"/>
  <c r="P7" i="6"/>
  <c r="N14" i="6"/>
  <c r="H76" i="7"/>
  <c r="J76" i="7" s="1"/>
  <c r="C21" i="11"/>
  <c r="I21" i="11"/>
  <c r="F78" i="7"/>
  <c r="C15" i="11"/>
  <c r="E5" i="11"/>
  <c r="Q5" i="11"/>
  <c r="E5" i="6"/>
  <c r="Q5" i="6"/>
  <c r="M8" i="2"/>
  <c r="D23" i="7" s="1"/>
  <c r="A45" i="12"/>
  <c r="F45" i="12"/>
  <c r="A9" i="12"/>
  <c r="A75" i="12"/>
  <c r="J87" i="12"/>
  <c r="I89" i="12"/>
  <c r="J91" i="12"/>
  <c r="D79" i="12"/>
  <c r="E79" i="12"/>
  <c r="D7" i="11"/>
  <c r="E76" i="7" s="1"/>
  <c r="D8" i="2"/>
  <c r="G9" i="2"/>
  <c r="D22" i="7" s="1"/>
  <c r="M9" i="2"/>
  <c r="F23" i="7" s="1"/>
  <c r="S9" i="2"/>
  <c r="A35" i="7"/>
  <c r="C14" i="6"/>
  <c r="H14" i="6"/>
  <c r="K14" i="6"/>
  <c r="G51" i="12" s="1"/>
  <c r="P9" i="6"/>
  <c r="O14" i="6"/>
  <c r="H75" i="7"/>
  <c r="M7" i="2"/>
  <c r="A24" i="7"/>
  <c r="J86" i="12"/>
  <c r="J9" i="6"/>
  <c r="E52" i="12"/>
  <c r="S11" i="2"/>
  <c r="D11" i="2"/>
  <c r="D14" i="2" s="1"/>
  <c r="M10" i="2"/>
  <c r="M14" i="2" s="1"/>
  <c r="B23" i="7" s="1"/>
  <c r="J11" i="2"/>
  <c r="D10" i="2"/>
  <c r="C14" i="2"/>
  <c r="C19" i="11" s="1"/>
  <c r="G10" i="2"/>
  <c r="G14" i="2" s="1"/>
  <c r="Q14" i="2"/>
  <c r="G26" i="12" s="1"/>
  <c r="J9" i="2"/>
  <c r="E21" i="12"/>
  <c r="L14" i="2"/>
  <c r="H23" i="7" s="1"/>
  <c r="H14" i="2"/>
  <c r="G23" i="12" s="1"/>
  <c r="P9" i="2"/>
  <c r="I14" i="2"/>
  <c r="S8" i="2"/>
  <c r="F26" i="12" s="1"/>
  <c r="R14" i="2"/>
  <c r="F14" i="2"/>
  <c r="H22" i="7" s="1"/>
  <c r="P8" i="2"/>
  <c r="F25" i="12" s="1"/>
  <c r="B14" i="2"/>
  <c r="O14" i="2"/>
  <c r="N14" i="2"/>
  <c r="N19" i="6" s="1"/>
  <c r="D21" i="7"/>
  <c r="K14" i="2"/>
  <c r="J7" i="2"/>
  <c r="E23" i="12" s="1"/>
  <c r="G7" i="2"/>
  <c r="F24" i="7"/>
  <c r="E14" i="2"/>
  <c r="F21" i="12"/>
  <c r="F26" i="7"/>
  <c r="S7" i="2"/>
  <c r="H21" i="7"/>
  <c r="D21" i="12"/>
  <c r="D9" i="6"/>
  <c r="H49" i="7"/>
  <c r="D52" i="12"/>
  <c r="D8" i="6"/>
  <c r="H51" i="7"/>
  <c r="S7" i="6"/>
  <c r="M7" i="6"/>
  <c r="G7" i="6"/>
  <c r="G14" i="6" s="1"/>
  <c r="J7" i="6"/>
  <c r="A26" i="7"/>
  <c r="A53" i="7"/>
  <c r="A53" i="12"/>
  <c r="A31" i="7"/>
  <c r="A51" i="7"/>
  <c r="A50" i="12"/>
  <c r="F44" i="7"/>
  <c r="F41" i="7"/>
  <c r="A25" i="7"/>
  <c r="A48" i="7"/>
  <c r="A21" i="7"/>
  <c r="F39" i="7"/>
  <c r="A50" i="7"/>
  <c r="A49" i="12"/>
  <c r="A39" i="7"/>
  <c r="F38" i="7"/>
  <c r="A40" i="7"/>
  <c r="A42" i="7"/>
  <c r="A52" i="12"/>
  <c r="F33" i="7"/>
  <c r="F35" i="7"/>
  <c r="A58" i="12"/>
  <c r="A10" i="12"/>
  <c r="A52" i="7"/>
  <c r="F40" i="7"/>
  <c r="A23" i="7"/>
  <c r="F69" i="12"/>
  <c r="A51" i="12"/>
  <c r="A78" i="12"/>
  <c r="F49" i="7"/>
  <c r="E49" i="7"/>
  <c r="D49" i="7"/>
  <c r="F52" i="12"/>
  <c r="E21" i="7"/>
  <c r="F25" i="7"/>
  <c r="D25" i="7"/>
  <c r="D23" i="12"/>
  <c r="E25" i="12"/>
  <c r="F24" i="12"/>
  <c r="D24" i="7"/>
  <c r="A32" i="7"/>
  <c r="A36" i="7"/>
  <c r="A37" i="7"/>
  <c r="D80" i="7"/>
  <c r="F77" i="7"/>
  <c r="F7" i="7"/>
  <c r="G49" i="12" l="1"/>
  <c r="H77" i="7"/>
  <c r="G77" i="7"/>
  <c r="J77" i="7" s="1"/>
  <c r="L15" i="11"/>
  <c r="O21" i="11"/>
  <c r="R15" i="11"/>
  <c r="F15" i="11"/>
  <c r="F21" i="11"/>
  <c r="G78" i="12"/>
  <c r="G79" i="12"/>
  <c r="I79" i="12" s="1"/>
  <c r="H78" i="7"/>
  <c r="I78" i="7" s="1"/>
  <c r="N15" i="11"/>
  <c r="O15" i="11"/>
  <c r="I75" i="12"/>
  <c r="R21" i="11"/>
  <c r="L21" i="11"/>
  <c r="I77" i="7"/>
  <c r="B78" i="7"/>
  <c r="P21" i="11"/>
  <c r="B79" i="12"/>
  <c r="J75" i="12"/>
  <c r="S14" i="11"/>
  <c r="S21" i="11" s="1"/>
  <c r="I15" i="11"/>
  <c r="H79" i="7"/>
  <c r="I76" i="7"/>
  <c r="E80" i="7"/>
  <c r="K15" i="11"/>
  <c r="E80" i="12"/>
  <c r="D80" i="12"/>
  <c r="F80" i="12"/>
  <c r="C78" i="12"/>
  <c r="J78" i="7"/>
  <c r="H81" i="12"/>
  <c r="C78" i="7"/>
  <c r="D14" i="11"/>
  <c r="D21" i="11" s="1"/>
  <c r="D76" i="7"/>
  <c r="Q21" i="11"/>
  <c r="Q15" i="11"/>
  <c r="G80" i="12"/>
  <c r="G80" i="7"/>
  <c r="J80" i="7" s="1"/>
  <c r="J14" i="11"/>
  <c r="J21" i="11" s="1"/>
  <c r="E79" i="7"/>
  <c r="D77" i="12"/>
  <c r="J79" i="12"/>
  <c r="F53" i="12"/>
  <c r="S14" i="6"/>
  <c r="H20" i="6"/>
  <c r="H20" i="11"/>
  <c r="H15" i="6"/>
  <c r="Q20" i="11"/>
  <c r="Q20" i="6"/>
  <c r="Q15" i="6"/>
  <c r="G79" i="7"/>
  <c r="H21" i="11"/>
  <c r="G77" i="12"/>
  <c r="H15" i="11"/>
  <c r="D26" i="7"/>
  <c r="D27" i="7" s="1"/>
  <c r="G20" i="6"/>
  <c r="G20" i="11"/>
  <c r="O20" i="11"/>
  <c r="O20" i="6"/>
  <c r="O15" i="6"/>
  <c r="C15" i="6"/>
  <c r="C20" i="11"/>
  <c r="C22" i="11" s="1"/>
  <c r="C20" i="6"/>
  <c r="C21" i="6" s="1"/>
  <c r="N15" i="6"/>
  <c r="N20" i="11"/>
  <c r="N20" i="6"/>
  <c r="N21" i="6" s="1"/>
  <c r="B15" i="6"/>
  <c r="B20" i="11"/>
  <c r="B20" i="6"/>
  <c r="J78" i="12"/>
  <c r="I78" i="12"/>
  <c r="D25" i="12"/>
  <c r="F22" i="12"/>
  <c r="E77" i="12"/>
  <c r="F79" i="7"/>
  <c r="F21" i="7"/>
  <c r="E22" i="7"/>
  <c r="P14" i="2"/>
  <c r="P19" i="11" s="1"/>
  <c r="P14" i="6"/>
  <c r="D14" i="6"/>
  <c r="L15" i="6"/>
  <c r="L20" i="11"/>
  <c r="L20" i="6"/>
  <c r="L21" i="6" s="1"/>
  <c r="R15" i="6"/>
  <c r="R20" i="11"/>
  <c r="R20" i="6"/>
  <c r="R21" i="6" s="1"/>
  <c r="E51" i="7"/>
  <c r="J14" i="6"/>
  <c r="E75" i="7"/>
  <c r="F76" i="12"/>
  <c r="E76" i="12"/>
  <c r="D76" i="12"/>
  <c r="F75" i="7"/>
  <c r="G14" i="11"/>
  <c r="C79" i="12"/>
  <c r="B77" i="7"/>
  <c r="M21" i="11"/>
  <c r="B78" i="12"/>
  <c r="I15" i="6"/>
  <c r="I20" i="11"/>
  <c r="I20" i="6"/>
  <c r="I21" i="6" s="1"/>
  <c r="C77" i="7"/>
  <c r="D79" i="7"/>
  <c r="E52" i="7"/>
  <c r="M14" i="6"/>
  <c r="H48" i="12"/>
  <c r="K20" i="11"/>
  <c r="K20" i="6"/>
  <c r="K21" i="6" s="1"/>
  <c r="K15" i="6"/>
  <c r="G52" i="7"/>
  <c r="E75" i="12"/>
  <c r="F76" i="7"/>
  <c r="F75" i="12"/>
  <c r="D75" i="12"/>
  <c r="H81" i="7"/>
  <c r="E15" i="6"/>
  <c r="E20" i="11"/>
  <c r="E20" i="6"/>
  <c r="F20" i="6"/>
  <c r="F20" i="11"/>
  <c r="F15" i="6"/>
  <c r="G75" i="7"/>
  <c r="E21" i="11"/>
  <c r="E15" i="11"/>
  <c r="G76" i="12"/>
  <c r="E90" i="12"/>
  <c r="E88" i="7" s="1"/>
  <c r="C52" i="12"/>
  <c r="H53" i="12"/>
  <c r="E48" i="7"/>
  <c r="D53" i="7"/>
  <c r="E53" i="7"/>
  <c r="E53" i="12"/>
  <c r="F53" i="7"/>
  <c r="G48" i="12"/>
  <c r="I48" i="12" s="1"/>
  <c r="D52" i="7"/>
  <c r="F50" i="12"/>
  <c r="F51" i="7"/>
  <c r="Q15" i="2"/>
  <c r="Q19" i="11"/>
  <c r="C19" i="6"/>
  <c r="D24" i="12"/>
  <c r="C24" i="12" s="1"/>
  <c r="E23" i="7"/>
  <c r="C23" i="7" s="1"/>
  <c r="E24" i="12"/>
  <c r="Q19" i="6"/>
  <c r="B15" i="2"/>
  <c r="H21" i="12"/>
  <c r="G26" i="7"/>
  <c r="R15" i="2"/>
  <c r="H19" i="6"/>
  <c r="G25" i="7"/>
  <c r="J25" i="7" s="1"/>
  <c r="H19" i="11"/>
  <c r="H15" i="2"/>
  <c r="L19" i="11"/>
  <c r="L19" i="6"/>
  <c r="H24" i="12"/>
  <c r="E24" i="7"/>
  <c r="C24" i="7" s="1"/>
  <c r="G24" i="7"/>
  <c r="O15" i="2"/>
  <c r="I19" i="11"/>
  <c r="I22" i="11" s="1"/>
  <c r="I19" i="6"/>
  <c r="H23" i="12"/>
  <c r="J23" i="12" s="1"/>
  <c r="I15" i="2"/>
  <c r="H25" i="7"/>
  <c r="F15" i="2"/>
  <c r="R19" i="11"/>
  <c r="R19" i="6"/>
  <c r="H26" i="7"/>
  <c r="H26" i="12"/>
  <c r="J26" i="12" s="1"/>
  <c r="F19" i="11"/>
  <c r="F19" i="6"/>
  <c r="H22" i="12"/>
  <c r="C15" i="2"/>
  <c r="B24" i="7"/>
  <c r="O19" i="11"/>
  <c r="H25" i="12"/>
  <c r="H24" i="7"/>
  <c r="O19" i="6"/>
  <c r="B19" i="11"/>
  <c r="B22" i="11" s="1"/>
  <c r="G21" i="12"/>
  <c r="G21" i="7"/>
  <c r="I21" i="7" s="1"/>
  <c r="B19" i="6"/>
  <c r="G25" i="12"/>
  <c r="N15" i="2"/>
  <c r="C21" i="12"/>
  <c r="N19" i="11"/>
  <c r="N22" i="11" s="1"/>
  <c r="K19" i="11"/>
  <c r="K22" i="11" s="1"/>
  <c r="G23" i="7"/>
  <c r="I23" i="7" s="1"/>
  <c r="K19" i="6"/>
  <c r="K15" i="2"/>
  <c r="G24" i="12"/>
  <c r="L15" i="2"/>
  <c r="M19" i="11"/>
  <c r="B24" i="12"/>
  <c r="M19" i="6"/>
  <c r="J23" i="7"/>
  <c r="J14" i="2"/>
  <c r="F23" i="12"/>
  <c r="F88" i="12" s="1"/>
  <c r="F90" i="7" s="1"/>
  <c r="E25" i="7"/>
  <c r="C25" i="7" s="1"/>
  <c r="E22" i="12"/>
  <c r="D22" i="12"/>
  <c r="F22" i="7"/>
  <c r="F27" i="7" s="1"/>
  <c r="E19" i="11"/>
  <c r="G22" i="12"/>
  <c r="E19" i="6"/>
  <c r="E15" i="2"/>
  <c r="G22" i="7"/>
  <c r="G19" i="11"/>
  <c r="B22" i="12"/>
  <c r="B22" i="7"/>
  <c r="G19" i="6"/>
  <c r="S14" i="2"/>
  <c r="E26" i="12"/>
  <c r="E26" i="7"/>
  <c r="D26" i="12"/>
  <c r="B21" i="12"/>
  <c r="D19" i="11"/>
  <c r="B21" i="7"/>
  <c r="D19" i="6"/>
  <c r="H50" i="12"/>
  <c r="E48" i="12"/>
  <c r="H52" i="12"/>
  <c r="H50" i="7"/>
  <c r="I50" i="7" s="1"/>
  <c r="H49" i="12"/>
  <c r="J49" i="12" s="1"/>
  <c r="H52" i="7"/>
  <c r="H51" i="12"/>
  <c r="F48" i="7"/>
  <c r="D48" i="7"/>
  <c r="D48" i="12"/>
  <c r="F48" i="12"/>
  <c r="B48" i="12"/>
  <c r="H48" i="7"/>
  <c r="G48" i="7"/>
  <c r="D53" i="12"/>
  <c r="F90" i="12"/>
  <c r="F88" i="7" s="1"/>
  <c r="C49" i="7"/>
  <c r="F52" i="7"/>
  <c r="C52" i="7" s="1"/>
  <c r="E51" i="12"/>
  <c r="D51" i="12"/>
  <c r="F51" i="12"/>
  <c r="F89" i="12" s="1"/>
  <c r="F89" i="7" s="1"/>
  <c r="D50" i="7"/>
  <c r="E50" i="12"/>
  <c r="D50" i="12"/>
  <c r="F50" i="7"/>
  <c r="E50" i="7"/>
  <c r="F49" i="12"/>
  <c r="E49" i="12"/>
  <c r="D51" i="7"/>
  <c r="D49" i="12"/>
  <c r="B50" i="7"/>
  <c r="B49" i="12"/>
  <c r="G53" i="7"/>
  <c r="G53" i="12"/>
  <c r="D90" i="12"/>
  <c r="C25" i="12"/>
  <c r="C21" i="7"/>
  <c r="B49" i="7"/>
  <c r="G49" i="7"/>
  <c r="G52" i="12"/>
  <c r="G51" i="7"/>
  <c r="G50" i="12"/>
  <c r="F27" i="12"/>
  <c r="B80" i="12" l="1"/>
  <c r="B80" i="7"/>
  <c r="B75" i="12"/>
  <c r="B76" i="7"/>
  <c r="F91" i="12"/>
  <c r="F91" i="7" s="1"/>
  <c r="D86" i="12"/>
  <c r="D86" i="7" s="1"/>
  <c r="E81" i="7"/>
  <c r="C80" i="7"/>
  <c r="C80" i="12"/>
  <c r="F81" i="12"/>
  <c r="C76" i="7"/>
  <c r="F86" i="12"/>
  <c r="F86" i="7" s="1"/>
  <c r="B77" i="12"/>
  <c r="B79" i="7"/>
  <c r="D81" i="12"/>
  <c r="D81" i="7"/>
  <c r="F81" i="7"/>
  <c r="E81" i="12"/>
  <c r="C75" i="7"/>
  <c r="E86" i="12"/>
  <c r="E86" i="7" s="1"/>
  <c r="I80" i="7"/>
  <c r="J80" i="12"/>
  <c r="I80" i="12"/>
  <c r="C77" i="12"/>
  <c r="E21" i="6"/>
  <c r="F22" i="11"/>
  <c r="H87" i="7" s="1"/>
  <c r="L22" i="6"/>
  <c r="L22" i="11"/>
  <c r="L23" i="11" s="1"/>
  <c r="C23" i="11"/>
  <c r="H86" i="7"/>
  <c r="J76" i="12"/>
  <c r="I76" i="12"/>
  <c r="G81" i="12"/>
  <c r="P20" i="11"/>
  <c r="P22" i="11" s="1"/>
  <c r="B88" i="7" s="1"/>
  <c r="P20" i="6"/>
  <c r="P21" i="6" s="1"/>
  <c r="S20" i="11"/>
  <c r="S20" i="6"/>
  <c r="C51" i="7"/>
  <c r="C26" i="7"/>
  <c r="K23" i="11"/>
  <c r="K22" i="6"/>
  <c r="R22" i="11"/>
  <c r="I79" i="7"/>
  <c r="J79" i="7"/>
  <c r="D89" i="12"/>
  <c r="D89" i="7" s="1"/>
  <c r="E91" i="12"/>
  <c r="E91" i="7" s="1"/>
  <c r="I25" i="7"/>
  <c r="H22" i="11"/>
  <c r="H23" i="11" s="1"/>
  <c r="Q22" i="11"/>
  <c r="E22" i="11"/>
  <c r="E23" i="11" s="1"/>
  <c r="F21" i="6"/>
  <c r="C76" i="12"/>
  <c r="B21" i="6"/>
  <c r="B22" i="6" s="1"/>
  <c r="M20" i="6"/>
  <c r="M21" i="6" s="1"/>
  <c r="M20" i="11"/>
  <c r="M22" i="11" s="1"/>
  <c r="B89" i="7" s="1"/>
  <c r="G21" i="11"/>
  <c r="G22" i="11" s="1"/>
  <c r="B87" i="7" s="1"/>
  <c r="B76" i="12"/>
  <c r="B81" i="12" s="1"/>
  <c r="B75" i="7"/>
  <c r="C22" i="6"/>
  <c r="O21" i="6"/>
  <c r="O22" i="6" s="1"/>
  <c r="C79" i="7"/>
  <c r="B53" i="12"/>
  <c r="B51" i="12"/>
  <c r="B52" i="12"/>
  <c r="F87" i="12"/>
  <c r="F87" i="7" s="1"/>
  <c r="B52" i="7"/>
  <c r="B25" i="12"/>
  <c r="P19" i="6"/>
  <c r="B23" i="11"/>
  <c r="O22" i="11"/>
  <c r="O23" i="11" s="1"/>
  <c r="G81" i="7"/>
  <c r="J75" i="7"/>
  <c r="I75" i="7"/>
  <c r="C75" i="12"/>
  <c r="J20" i="11"/>
  <c r="J20" i="6"/>
  <c r="D20" i="11"/>
  <c r="D22" i="11" s="1"/>
  <c r="B86" i="7" s="1"/>
  <c r="D20" i="6"/>
  <c r="D21" i="6" s="1"/>
  <c r="G21" i="6"/>
  <c r="I77" i="12"/>
  <c r="J77" i="12"/>
  <c r="Q21" i="6"/>
  <c r="R22" i="6" s="1"/>
  <c r="H21" i="6"/>
  <c r="H22" i="6" s="1"/>
  <c r="J48" i="12"/>
  <c r="G88" i="7"/>
  <c r="C53" i="7"/>
  <c r="D54" i="7"/>
  <c r="B53" i="7"/>
  <c r="E54" i="7"/>
  <c r="H54" i="7"/>
  <c r="C48" i="7"/>
  <c r="I26" i="7"/>
  <c r="E89" i="12"/>
  <c r="E89" i="7" s="1"/>
  <c r="C22" i="12"/>
  <c r="J25" i="12"/>
  <c r="J21" i="12"/>
  <c r="G27" i="12"/>
  <c r="I23" i="12"/>
  <c r="J26" i="7"/>
  <c r="I24" i="7"/>
  <c r="J24" i="7"/>
  <c r="C22" i="7"/>
  <c r="I25" i="12"/>
  <c r="H90" i="7"/>
  <c r="C23" i="12"/>
  <c r="H27" i="7"/>
  <c r="I26" i="12"/>
  <c r="D91" i="12"/>
  <c r="D91" i="7" s="1"/>
  <c r="D87" i="12"/>
  <c r="D87" i="7" s="1"/>
  <c r="D27" i="12"/>
  <c r="E87" i="12"/>
  <c r="E87" i="7" s="1"/>
  <c r="E27" i="7"/>
  <c r="E27" i="12"/>
  <c r="H27" i="12"/>
  <c r="J21" i="7"/>
  <c r="I21" i="12"/>
  <c r="I24" i="12"/>
  <c r="J24" i="12"/>
  <c r="G89" i="7"/>
  <c r="J19" i="11"/>
  <c r="J19" i="6"/>
  <c r="B23" i="12"/>
  <c r="B25" i="7"/>
  <c r="J22" i="7"/>
  <c r="I22" i="7"/>
  <c r="G27" i="7"/>
  <c r="J22" i="12"/>
  <c r="I22" i="12"/>
  <c r="C26" i="12"/>
  <c r="S19" i="11"/>
  <c r="B26" i="12"/>
  <c r="B26" i="7"/>
  <c r="S19" i="6"/>
  <c r="J50" i="7"/>
  <c r="H54" i="12"/>
  <c r="E54" i="12"/>
  <c r="F54" i="12"/>
  <c r="I49" i="12"/>
  <c r="C49" i="12"/>
  <c r="C50" i="7"/>
  <c r="I51" i="12"/>
  <c r="J51" i="12"/>
  <c r="J52" i="7"/>
  <c r="I52" i="7"/>
  <c r="B48" i="7"/>
  <c r="D54" i="12"/>
  <c r="C48" i="12"/>
  <c r="E88" i="12"/>
  <c r="E90" i="7" s="1"/>
  <c r="I48" i="7"/>
  <c r="J48" i="7"/>
  <c r="C53" i="12"/>
  <c r="F54" i="7"/>
  <c r="C51" i="12"/>
  <c r="D88" i="12"/>
  <c r="B50" i="12"/>
  <c r="B51" i="7"/>
  <c r="C50" i="12"/>
  <c r="J50" i="12"/>
  <c r="I50" i="12"/>
  <c r="G54" i="12"/>
  <c r="I49" i="7"/>
  <c r="J49" i="7"/>
  <c r="D88" i="7"/>
  <c r="C88" i="7" s="1"/>
  <c r="C90" i="12"/>
  <c r="J53" i="12"/>
  <c r="I53" i="12"/>
  <c r="I51" i="7"/>
  <c r="J51" i="7"/>
  <c r="G54" i="7"/>
  <c r="J52" i="12"/>
  <c r="I52" i="12"/>
  <c r="I53" i="7"/>
  <c r="J53" i="7"/>
  <c r="F22" i="6" l="1"/>
  <c r="B81" i="7"/>
  <c r="C86" i="7"/>
  <c r="C86" i="12"/>
  <c r="F92" i="7"/>
  <c r="C81" i="7"/>
  <c r="C81" i="12"/>
  <c r="I81" i="7"/>
  <c r="I81" i="12"/>
  <c r="G90" i="7"/>
  <c r="J90" i="7" s="1"/>
  <c r="H89" i="7"/>
  <c r="I89" i="7" s="1"/>
  <c r="F23" i="11"/>
  <c r="I23" i="11"/>
  <c r="R23" i="11"/>
  <c r="F92" i="12"/>
  <c r="S22" i="11"/>
  <c r="B91" i="7" s="1"/>
  <c r="H88" i="7"/>
  <c r="Q22" i="6"/>
  <c r="B54" i="12"/>
  <c r="C27" i="7"/>
  <c r="N23" i="11"/>
  <c r="N22" i="6"/>
  <c r="G87" i="7"/>
  <c r="J87" i="7" s="1"/>
  <c r="J21" i="6"/>
  <c r="Q23" i="11"/>
  <c r="E22" i="6"/>
  <c r="S21" i="6"/>
  <c r="J22" i="11"/>
  <c r="B90" i="7" s="1"/>
  <c r="I22" i="6"/>
  <c r="H91" i="7"/>
  <c r="C54" i="7"/>
  <c r="G86" i="7"/>
  <c r="I86" i="7" s="1"/>
  <c r="G91" i="7"/>
  <c r="C89" i="7"/>
  <c r="C89" i="12"/>
  <c r="I27" i="7"/>
  <c r="D92" i="12"/>
  <c r="C91" i="12"/>
  <c r="C91" i="7"/>
  <c r="C27" i="12"/>
  <c r="C87" i="12"/>
  <c r="B27" i="7"/>
  <c r="I27" i="12"/>
  <c r="B27" i="12"/>
  <c r="D90" i="7"/>
  <c r="C90" i="7" s="1"/>
  <c r="C54" i="12"/>
  <c r="B54" i="7"/>
  <c r="C88" i="12"/>
  <c r="I54" i="7"/>
  <c r="E92" i="12"/>
  <c r="E92" i="7"/>
  <c r="I54" i="12"/>
  <c r="C87" i="7"/>
  <c r="I87" i="7" l="1"/>
  <c r="I90" i="7"/>
  <c r="B92" i="7"/>
  <c r="J89" i="7"/>
  <c r="H92" i="7"/>
  <c r="I88" i="7"/>
  <c r="J88" i="7"/>
  <c r="J86" i="7"/>
  <c r="G92" i="7"/>
  <c r="J91" i="7"/>
  <c r="I91" i="7"/>
  <c r="C92" i="12"/>
  <c r="D92" i="7"/>
  <c r="C92" i="7"/>
  <c r="I92" i="7" l="1"/>
</calcChain>
</file>

<file path=xl/sharedStrings.xml><?xml version="1.0" encoding="utf-8"?>
<sst xmlns="http://schemas.openxmlformats.org/spreadsheetml/2006/main" count="501" uniqueCount="61">
  <si>
    <t>Match</t>
  </si>
  <si>
    <t>Heure</t>
  </si>
  <si>
    <t>Equipe</t>
  </si>
  <si>
    <t>Score</t>
  </si>
  <si>
    <t>Arbitre</t>
  </si>
  <si>
    <t>+</t>
  </si>
  <si>
    <t>-</t>
  </si>
  <si>
    <t>Pts</t>
  </si>
  <si>
    <t>T1</t>
  </si>
  <si>
    <t>T2</t>
  </si>
  <si>
    <t>Dif</t>
  </si>
  <si>
    <t>+ / -</t>
  </si>
  <si>
    <t>Clt</t>
  </si>
  <si>
    <t>Gagné</t>
  </si>
  <si>
    <t>Nul</t>
  </si>
  <si>
    <t>Perdu</t>
  </si>
  <si>
    <t>_</t>
  </si>
  <si>
    <t>Classement du premier tour</t>
  </si>
  <si>
    <t>Equipes</t>
  </si>
  <si>
    <t>Points</t>
  </si>
  <si>
    <t>Joué</t>
  </si>
  <si>
    <t>TOTAL</t>
  </si>
  <si>
    <t>Classement du second tour</t>
  </si>
  <si>
    <t>CLASSEMENT FINAL</t>
  </si>
  <si>
    <t>TO</t>
  </si>
  <si>
    <t>But +</t>
  </si>
  <si>
    <t>But -</t>
  </si>
  <si>
    <t>Diff</t>
  </si>
  <si>
    <t>Goal Averag</t>
  </si>
  <si>
    <t>T3</t>
  </si>
  <si>
    <t>Classement du troisième tour</t>
  </si>
  <si>
    <t>CHALLENGE NATIONAL DE TORBALL UNADEV/ANTHV 2017-2018</t>
  </si>
  <si>
    <t>Niveau 3 Masculin</t>
  </si>
  <si>
    <t>AMPEA MARTINIQUE</t>
  </si>
  <si>
    <t>ANICES NICE R1</t>
  </si>
  <si>
    <t>ASSHAV POITIERS R.</t>
  </si>
  <si>
    <t>CS AVH 31 TOULOUSE R.</t>
  </si>
  <si>
    <t>CST LAVAL</t>
  </si>
  <si>
    <t>TORBALL H. ANGERS</t>
  </si>
  <si>
    <t>Premier tour : CS AVH 31 Toulouse, le 17 Février 2018</t>
  </si>
  <si>
    <t>Deuxième tour : CS AVH 31 Toulouse, le 17/02/18 et APST Sotteville-Les-Rouen, le 09/06/18</t>
  </si>
  <si>
    <t>Troisième tour : APST Sotteville-Les-Rouen, le 09/06/18</t>
  </si>
  <si>
    <t>EDET E.</t>
  </si>
  <si>
    <t>HERAUD Y.</t>
  </si>
  <si>
    <t>PRIGENT S.</t>
  </si>
  <si>
    <r>
      <t xml:space="preserve">LE COCQUEN S. </t>
    </r>
    <r>
      <rPr>
        <b/>
        <i/>
        <sz val="10"/>
        <rFont val="Arial"/>
        <family val="2"/>
      </rPr>
      <t>(HERAUD)</t>
    </r>
  </si>
  <si>
    <r>
      <t xml:space="preserve">JALLIER P. </t>
    </r>
    <r>
      <rPr>
        <b/>
        <i/>
        <sz val="10"/>
        <rFont val="Arial"/>
        <family val="2"/>
      </rPr>
      <t>(PRIGENT)</t>
    </r>
  </si>
  <si>
    <r>
      <t xml:space="preserve">DUMONT F. </t>
    </r>
    <r>
      <rPr>
        <b/>
        <i/>
        <sz val="10"/>
        <rFont val="Arial"/>
        <family val="2"/>
      </rPr>
      <t>(HERAUD)</t>
    </r>
  </si>
  <si>
    <r>
      <t xml:space="preserve">JALLIER P. </t>
    </r>
    <r>
      <rPr>
        <b/>
        <i/>
        <sz val="10"/>
        <rFont val="Arial"/>
        <family val="2"/>
      </rPr>
      <t>(HERAUD)</t>
    </r>
  </si>
  <si>
    <r>
      <t xml:space="preserve">LE COCQUEN S. </t>
    </r>
    <r>
      <rPr>
        <b/>
        <i/>
        <sz val="10"/>
        <rFont val="Arial"/>
        <family val="2"/>
      </rPr>
      <t>(PRIGENT)</t>
    </r>
  </si>
  <si>
    <r>
      <t xml:space="preserve">DUMONT F. </t>
    </r>
    <r>
      <rPr>
        <b/>
        <i/>
        <sz val="10"/>
        <rFont val="Arial"/>
        <family val="2"/>
      </rPr>
      <t>(PRIGENT)</t>
    </r>
  </si>
  <si>
    <r>
      <t xml:space="preserve">LE COCQUEN S. </t>
    </r>
    <r>
      <rPr>
        <b/>
        <i/>
        <sz val="10"/>
        <rFont val="Arial"/>
        <family val="2"/>
      </rPr>
      <t>(KNOEPFLIN)</t>
    </r>
  </si>
  <si>
    <t>KNOEPFLIN</t>
  </si>
  <si>
    <t>PRIGENT</t>
  </si>
  <si>
    <r>
      <t>LE COCQUEN</t>
    </r>
    <r>
      <rPr>
        <b/>
        <i/>
        <sz val="12"/>
        <rFont val="Arial"/>
        <family val="2"/>
      </rPr>
      <t xml:space="preserve"> (PRIGENT)</t>
    </r>
  </si>
  <si>
    <r>
      <t xml:space="preserve">JALLIER P. </t>
    </r>
    <r>
      <rPr>
        <b/>
        <i/>
        <sz val="11"/>
        <rFont val="Arial"/>
        <family val="2"/>
      </rPr>
      <t>(KNOEPFLIN)</t>
    </r>
  </si>
  <si>
    <t>JALLIER (KNOEPFLIN)</t>
  </si>
  <si>
    <t>EDET</t>
  </si>
  <si>
    <t>LE COCQUEN (KNOEPFLIN)</t>
  </si>
  <si>
    <t>JALLIER (PRIGENT)</t>
  </si>
  <si>
    <t>LE COCQUEN (PRIGENT)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</si>
</sst>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"/>
  </numFmts>
  <fonts count="24">
    <font>
      <sz val="10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Comic Sans MS"/>
      <family val="4"/>
    </font>
    <font>
      <sz val="12"/>
      <name val="Comic Sans MS"/>
      <family val="4"/>
    </font>
    <font>
      <b/>
      <sz val="10"/>
      <name val="Comic Sans MS"/>
      <family val="4"/>
    </font>
    <font>
      <sz val="12"/>
      <name val="Arcane"/>
      <family val="2"/>
    </font>
    <font>
      <sz val="12"/>
      <name val="Arial"/>
      <family val="2"/>
    </font>
    <font>
      <b/>
      <sz val="12"/>
      <name val="Comic Sans MS"/>
      <family val="4"/>
    </font>
    <font>
      <b/>
      <sz val="12"/>
      <name val="Arial"/>
      <family val="2"/>
    </font>
    <font>
      <b/>
      <sz val="14"/>
      <name val="Arcane"/>
    </font>
    <font>
      <b/>
      <sz val="11"/>
      <name val="Arcane"/>
    </font>
    <font>
      <b/>
      <sz val="10"/>
      <name val="Arcane"/>
    </font>
    <font>
      <b/>
      <sz val="12"/>
      <name val="Arcane"/>
    </font>
    <font>
      <b/>
      <sz val="20"/>
      <name val="Comic Sans MS"/>
      <family val="4"/>
    </font>
    <font>
      <sz val="20"/>
      <name val="Arial"/>
      <family val="2"/>
    </font>
    <font>
      <b/>
      <sz val="20"/>
      <name val="Arcane"/>
    </font>
    <font>
      <b/>
      <sz val="10"/>
      <name val="Arial"/>
      <family val="2"/>
    </font>
    <font>
      <b/>
      <sz val="9"/>
      <name val="Arcane"/>
    </font>
    <font>
      <b/>
      <i/>
      <sz val="10"/>
      <name val="Arial"/>
      <family val="2"/>
    </font>
    <font>
      <b/>
      <sz val="11"/>
      <color rgb="FFFF0000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49" fontId="1" fillId="0" borderId="5" xfId="0" applyNumberFormat="1" applyFont="1" applyBorder="1" applyAlignment="1">
      <alignment horizontal="center"/>
    </xf>
    <xf numFmtId="0" fontId="2" fillId="0" borderId="0" xfId="0" applyFont="1"/>
    <xf numFmtId="0" fontId="2" fillId="0" borderId="5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0" xfId="0" applyFont="1" applyAlignment="1"/>
    <xf numFmtId="0" fontId="1" fillId="2" borderId="5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7" fillId="0" borderId="0" xfId="0" applyFont="1"/>
    <xf numFmtId="1" fontId="6" fillId="0" borderId="7" xfId="0" applyNumberFormat="1" applyFont="1" applyBorder="1" applyAlignment="1"/>
    <xf numFmtId="1" fontId="6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/>
    <xf numFmtId="1" fontId="6" fillId="0" borderId="8" xfId="0" applyNumberFormat="1" applyFont="1" applyBorder="1" applyAlignment="1"/>
    <xf numFmtId="1" fontId="6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/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" fontId="6" fillId="0" borderId="9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9" fillId="0" borderId="0" xfId="0" applyFont="1"/>
    <xf numFmtId="0" fontId="6" fillId="0" borderId="7" xfId="0" applyFont="1" applyBorder="1" applyAlignment="1">
      <alignment vertical="center"/>
    </xf>
    <xf numFmtId="0" fontId="6" fillId="0" borderId="13" xfId="0" applyFont="1" applyBorder="1"/>
    <xf numFmtId="0" fontId="6" fillId="0" borderId="14" xfId="0" applyFont="1" applyBorder="1"/>
    <xf numFmtId="1" fontId="6" fillId="0" borderId="7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 applyAlignment="1">
      <alignment vertical="center"/>
    </xf>
    <xf numFmtId="1" fontId="6" fillId="0" borderId="17" xfId="0" applyNumberFormat="1" applyFont="1" applyBorder="1" applyAlignment="1"/>
    <xf numFmtId="1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/>
    <xf numFmtId="0" fontId="6" fillId="0" borderId="20" xfId="0" applyFont="1" applyBorder="1"/>
    <xf numFmtId="0" fontId="6" fillId="0" borderId="17" xfId="0" applyFont="1" applyBorder="1"/>
    <xf numFmtId="1" fontId="6" fillId="0" borderId="6" xfId="0" applyNumberFormat="1" applyFont="1" applyBorder="1" applyAlignment="1">
      <alignment vertical="center"/>
    </xf>
    <xf numFmtId="1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" fontId="6" fillId="0" borderId="8" xfId="0" applyNumberFormat="1" applyFont="1" applyBorder="1" applyAlignment="1">
      <alignment vertical="center"/>
    </xf>
    <xf numFmtId="1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3" borderId="6" xfId="0" applyFont="1" applyFill="1" applyBorder="1"/>
    <xf numFmtId="0" fontId="7" fillId="0" borderId="6" xfId="0" applyFont="1" applyBorder="1"/>
    <xf numFmtId="1" fontId="7" fillId="0" borderId="6" xfId="0" applyNumberFormat="1" applyFont="1" applyBorder="1"/>
    <xf numFmtId="2" fontId="7" fillId="0" borderId="6" xfId="0" applyNumberFormat="1" applyFont="1" applyBorder="1"/>
    <xf numFmtId="0" fontId="7" fillId="3" borderId="7" xfId="0" applyFont="1" applyFill="1" applyBorder="1"/>
    <xf numFmtId="0" fontId="7" fillId="0" borderId="7" xfId="0" applyFont="1" applyBorder="1"/>
    <xf numFmtId="1" fontId="7" fillId="0" borderId="7" xfId="0" applyNumberFormat="1" applyFont="1" applyBorder="1"/>
    <xf numFmtId="2" fontId="7" fillId="0" borderId="7" xfId="0" applyNumberFormat="1" applyFont="1" applyBorder="1"/>
    <xf numFmtId="0" fontId="7" fillId="0" borderId="8" xfId="0" applyFont="1" applyBorder="1"/>
    <xf numFmtId="0" fontId="10" fillId="0" borderId="5" xfId="0" applyFont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1" fontId="7" fillId="0" borderId="8" xfId="0" applyNumberFormat="1" applyFont="1" applyBorder="1"/>
    <xf numFmtId="2" fontId="7" fillId="0" borderId="8" xfId="0" applyNumberFormat="1" applyFont="1" applyBorder="1"/>
    <xf numFmtId="0" fontId="7" fillId="3" borderId="21" xfId="0" applyFont="1" applyFill="1" applyBorder="1"/>
    <xf numFmtId="0" fontId="7" fillId="0" borderId="21" xfId="0" applyFont="1" applyBorder="1"/>
    <xf numFmtId="0" fontId="7" fillId="3" borderId="5" xfId="0" applyFont="1" applyFill="1" applyBorder="1"/>
    <xf numFmtId="0" fontId="7" fillId="0" borderId="5" xfId="0" applyFont="1" applyBorder="1"/>
    <xf numFmtId="0" fontId="13" fillId="0" borderId="8" xfId="0" applyFont="1" applyBorder="1" applyAlignment="1">
      <alignment horizontal="right" vertical="center"/>
    </xf>
    <xf numFmtId="0" fontId="13" fillId="0" borderId="21" xfId="0" applyFont="1" applyBorder="1" applyAlignment="1">
      <alignment horizontal="right"/>
    </xf>
    <xf numFmtId="0" fontId="15" fillId="0" borderId="0" xfId="0" applyFont="1"/>
    <xf numFmtId="0" fontId="16" fillId="0" borderId="0" xfId="0" applyFont="1" applyAlignment="1">
      <alignment horizontal="centerContinuous" vertical="center"/>
    </xf>
    <xf numFmtId="0" fontId="17" fillId="0" borderId="0" xfId="0" applyFont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right"/>
    </xf>
    <xf numFmtId="0" fontId="6" fillId="0" borderId="22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1" fontId="6" fillId="0" borderId="6" xfId="0" applyNumberFormat="1" applyFont="1" applyBorder="1" applyAlignment="1"/>
    <xf numFmtId="0" fontId="6" fillId="0" borderId="11" xfId="0" applyFont="1" applyBorder="1"/>
    <xf numFmtId="0" fontId="6" fillId="0" borderId="12" xfId="0" applyFont="1" applyBorder="1"/>
    <xf numFmtId="0" fontId="7" fillId="3" borderId="17" xfId="0" applyFont="1" applyFill="1" applyBorder="1"/>
    <xf numFmtId="0" fontId="7" fillId="0" borderId="17" xfId="0" applyFont="1" applyBorder="1"/>
    <xf numFmtId="1" fontId="7" fillId="0" borderId="17" xfId="0" applyNumberFormat="1" applyFont="1" applyBorder="1"/>
    <xf numFmtId="2" fontId="7" fillId="0" borderId="17" xfId="0" applyNumberFormat="1" applyFont="1" applyBorder="1"/>
    <xf numFmtId="0" fontId="7" fillId="3" borderId="23" xfId="0" applyFont="1" applyFill="1" applyBorder="1"/>
    <xf numFmtId="0" fontId="7" fillId="0" borderId="23" xfId="0" applyFont="1" applyBorder="1"/>
    <xf numFmtId="1" fontId="7" fillId="0" borderId="23" xfId="0" applyNumberFormat="1" applyFont="1" applyBorder="1"/>
    <xf numFmtId="0" fontId="7" fillId="0" borderId="0" xfId="0" applyFont="1" applyAlignment="1">
      <alignment horizontal="center" vertical="center"/>
    </xf>
    <xf numFmtId="2" fontId="7" fillId="0" borderId="23" xfId="0" applyNumberFormat="1" applyFont="1" applyBorder="1"/>
    <xf numFmtId="0" fontId="18" fillId="0" borderId="5" xfId="0" applyFont="1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 applyFill="1" applyBorder="1" applyAlignment="1"/>
    <xf numFmtId="0" fontId="1" fillId="0" borderId="0" xfId="0" applyFont="1" applyFill="1" applyBorder="1"/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64" fontId="1" fillId="0" borderId="35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vertical="center" wrapText="1"/>
    </xf>
    <xf numFmtId="0" fontId="1" fillId="0" borderId="34" xfId="0" applyFont="1" applyBorder="1" applyAlignment="1">
      <alignment horizontal="center" vertical="center" wrapText="1"/>
    </xf>
    <xf numFmtId="164" fontId="1" fillId="0" borderId="34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/>
    </xf>
    <xf numFmtId="0" fontId="0" fillId="0" borderId="4" xfId="0" applyBorder="1"/>
    <xf numFmtId="0" fontId="0" fillId="0" borderId="26" xfId="0" applyBorder="1"/>
    <xf numFmtId="0" fontId="1" fillId="2" borderId="27" xfId="0" applyFont="1" applyFill="1" applyBorder="1" applyAlignment="1">
      <alignment horizontal="center"/>
    </xf>
    <xf numFmtId="0" fontId="0" fillId="0" borderId="0" xfId="0"/>
    <xf numFmtId="0" fontId="0" fillId="0" borderId="28" xfId="0" applyBorder="1"/>
    <xf numFmtId="0" fontId="1" fillId="2" borderId="29" xfId="0" applyFont="1" applyFill="1" applyBorder="1" applyAlignment="1">
      <alignment horizontal="center"/>
    </xf>
    <xf numFmtId="0" fontId="0" fillId="0" borderId="24" xfId="0" applyBorder="1"/>
    <xf numFmtId="0" fontId="0" fillId="0" borderId="30" xfId="0" applyBorder="1"/>
    <xf numFmtId="0" fontId="1" fillId="2" borderId="4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orary%20Internet%20Files\Content.IE5\R98P8UJX\grille67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ille6"/>
      <sheetName val="grille6fixe"/>
      <sheetName val="grille8"/>
      <sheetName val="grille8fixe"/>
      <sheetName val="Feuil3"/>
      <sheetName val="Feuil4"/>
      <sheetName val="Feuil5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opLeftCell="A9" workbookViewId="0">
      <selection activeCell="E21" sqref="E21"/>
    </sheetView>
  </sheetViews>
  <sheetFormatPr baseColWidth="10" defaultRowHeight="15.75"/>
  <cols>
    <col min="1" max="1" width="7.7109375" style="5" customWidth="1"/>
    <col min="2" max="2" width="9.7109375" style="5" customWidth="1"/>
    <col min="3" max="3" width="26.7109375" style="6" customWidth="1"/>
    <col min="4" max="5" width="5.7109375" style="5" customWidth="1"/>
    <col min="6" max="6" width="26.7109375" style="6" customWidth="1"/>
    <col min="7" max="7" width="27.7109375" style="6" customWidth="1"/>
    <col min="8" max="16384" width="11.42578125" style="6"/>
  </cols>
  <sheetData>
    <row r="1" spans="1:7" ht="21.95" customHeight="1">
      <c r="A1" s="134" t="s">
        <v>31</v>
      </c>
      <c r="B1" s="135"/>
      <c r="C1" s="135"/>
      <c r="D1" s="135"/>
      <c r="E1" s="135"/>
      <c r="F1" s="135"/>
      <c r="G1" s="136"/>
    </row>
    <row r="2" spans="1:7" ht="21.95" customHeight="1">
      <c r="A2" s="137" t="s">
        <v>32</v>
      </c>
      <c r="B2" s="138"/>
      <c r="C2" s="138"/>
      <c r="D2" s="138"/>
      <c r="E2" s="138"/>
      <c r="F2" s="138"/>
      <c r="G2" s="139"/>
    </row>
    <row r="3" spans="1:7" ht="21.95" customHeight="1" thickBot="1">
      <c r="A3" s="140" t="s">
        <v>39</v>
      </c>
      <c r="B3" s="141"/>
      <c r="C3" s="141"/>
      <c r="D3" s="141"/>
      <c r="E3" s="141"/>
      <c r="F3" s="141"/>
      <c r="G3" s="142"/>
    </row>
    <row r="4" spans="1:7" ht="50.1" customHeight="1">
      <c r="A4" s="8"/>
      <c r="B4" s="8"/>
      <c r="C4" s="9"/>
      <c r="D4" s="8"/>
    </row>
    <row r="5" spans="1:7" ht="50.1" customHeight="1" thickBot="1"/>
    <row r="6" spans="1:7" s="4" customFormat="1" ht="20.100000000000001" customHeight="1" thickBot="1">
      <c r="A6" s="1" t="s">
        <v>0</v>
      </c>
      <c r="B6" s="2" t="s">
        <v>1</v>
      </c>
      <c r="C6" s="2" t="s">
        <v>2</v>
      </c>
      <c r="D6" s="133" t="s">
        <v>3</v>
      </c>
      <c r="E6" s="133"/>
      <c r="F6" s="2" t="s">
        <v>2</v>
      </c>
      <c r="G6" s="3" t="s">
        <v>4</v>
      </c>
    </row>
    <row r="7" spans="1:7" s="4" customFormat="1" ht="23.1" customHeight="1" thickBot="1">
      <c r="A7" s="13">
        <v>1</v>
      </c>
      <c r="B7" s="14">
        <v>0.375</v>
      </c>
      <c r="C7" s="15" t="s">
        <v>36</v>
      </c>
      <c r="D7" s="13">
        <v>11</v>
      </c>
      <c r="E7" s="13">
        <v>2</v>
      </c>
      <c r="F7" s="15" t="s">
        <v>38</v>
      </c>
      <c r="G7" s="117" t="s">
        <v>45</v>
      </c>
    </row>
    <row r="8" spans="1:7" s="4" customFormat="1" ht="23.1" customHeight="1" thickBot="1">
      <c r="A8" s="13">
        <v>2</v>
      </c>
      <c r="B8" s="14">
        <f t="shared" ref="B8:B21" si="0">B7+"0:23"</f>
        <v>0.39097222222222222</v>
      </c>
      <c r="C8" s="15" t="s">
        <v>35</v>
      </c>
      <c r="D8" s="13">
        <v>2</v>
      </c>
      <c r="E8" s="13">
        <v>1</v>
      </c>
      <c r="F8" s="15" t="s">
        <v>34</v>
      </c>
      <c r="G8" s="117" t="s">
        <v>42</v>
      </c>
    </row>
    <row r="9" spans="1:7" s="4" customFormat="1" ht="23.1" customHeight="1" thickBot="1">
      <c r="A9" s="13">
        <v>3</v>
      </c>
      <c r="B9" s="14">
        <f t="shared" si="0"/>
        <v>0.40694444444444444</v>
      </c>
      <c r="C9" s="15" t="s">
        <v>37</v>
      </c>
      <c r="D9" s="13">
        <v>7</v>
      </c>
      <c r="E9" s="13">
        <v>10</v>
      </c>
      <c r="F9" s="15" t="s">
        <v>33</v>
      </c>
      <c r="G9" s="117" t="s">
        <v>43</v>
      </c>
    </row>
    <row r="10" spans="1:7" s="4" customFormat="1" ht="23.1" customHeight="1" thickBot="1">
      <c r="A10" s="13">
        <v>4</v>
      </c>
      <c r="B10" s="14">
        <f t="shared" si="0"/>
        <v>0.42291666666666666</v>
      </c>
      <c r="C10" s="15" t="str">
        <f>+$F$8</f>
        <v>ANICES NICE R1</v>
      </c>
      <c r="D10" s="13">
        <v>3</v>
      </c>
      <c r="E10" s="13">
        <v>9</v>
      </c>
      <c r="F10" s="15" t="str">
        <f>+$C$7</f>
        <v>CS AVH 31 TOULOUSE R.</v>
      </c>
      <c r="G10" s="117" t="s">
        <v>44</v>
      </c>
    </row>
    <row r="11" spans="1:7" s="4" customFormat="1" ht="23.1" customHeight="1" thickBot="1">
      <c r="A11" s="13">
        <v>5</v>
      </c>
      <c r="B11" s="14">
        <f t="shared" si="0"/>
        <v>0.43888888888888888</v>
      </c>
      <c r="C11" s="15" t="str">
        <f>+$F$7</f>
        <v>TORBALL H. ANGERS</v>
      </c>
      <c r="D11" s="13">
        <v>1</v>
      </c>
      <c r="E11" s="13">
        <v>6</v>
      </c>
      <c r="F11" s="15" t="str">
        <f>+$C$8</f>
        <v>ASSHAV POITIERS R.</v>
      </c>
      <c r="G11" s="117" t="s">
        <v>46</v>
      </c>
    </row>
    <row r="12" spans="1:7" s="4" customFormat="1" ht="23.1" customHeight="1" thickBot="1">
      <c r="A12" s="13">
        <v>6</v>
      </c>
      <c r="B12" s="14">
        <f t="shared" si="0"/>
        <v>0.4548611111111111</v>
      </c>
      <c r="C12" s="15" t="str">
        <f>+$F$8</f>
        <v>ANICES NICE R1</v>
      </c>
      <c r="D12" s="13">
        <v>2</v>
      </c>
      <c r="E12" s="13">
        <v>2</v>
      </c>
      <c r="F12" s="15" t="str">
        <f>+$C$9</f>
        <v>CST LAVAL</v>
      </c>
      <c r="G12" s="117" t="s">
        <v>43</v>
      </c>
    </row>
    <row r="13" spans="1:7" s="4" customFormat="1" ht="23.1" customHeight="1" thickBot="1">
      <c r="A13" s="13">
        <v>7</v>
      </c>
      <c r="B13" s="14">
        <f t="shared" si="0"/>
        <v>0.47083333333333333</v>
      </c>
      <c r="C13" s="15" t="str">
        <f>+$F$9</f>
        <v>AMPEA MARTINIQUE</v>
      </c>
      <c r="D13" s="13">
        <v>4</v>
      </c>
      <c r="E13" s="13">
        <v>1</v>
      </c>
      <c r="F13" s="15" t="str">
        <f>+$C$8</f>
        <v>ASSHAV POITIERS R.</v>
      </c>
      <c r="G13" s="117" t="s">
        <v>47</v>
      </c>
    </row>
    <row r="14" spans="1:7" s="4" customFormat="1" ht="23.1" customHeight="1" thickBot="1">
      <c r="A14" s="13">
        <v>8</v>
      </c>
      <c r="B14" s="14">
        <f t="shared" si="0"/>
        <v>0.48680555555555555</v>
      </c>
      <c r="C14" s="15" t="str">
        <f>+$C$9</f>
        <v>CST LAVAL</v>
      </c>
      <c r="D14" s="13">
        <v>4</v>
      </c>
      <c r="E14" s="13">
        <v>7</v>
      </c>
      <c r="F14" s="15" t="str">
        <f>+$C$7</f>
        <v>CS AVH 31 TOULOUSE R.</v>
      </c>
      <c r="G14" s="117" t="s">
        <v>43</v>
      </c>
    </row>
    <row r="15" spans="1:7" s="4" customFormat="1" ht="23.1" customHeight="1" thickBot="1">
      <c r="A15" s="13">
        <v>9</v>
      </c>
      <c r="B15" s="14">
        <f t="shared" si="0"/>
        <v>0.50277777777777777</v>
      </c>
      <c r="C15" s="15" t="str">
        <f>+$F$8</f>
        <v>ANICES NICE R1</v>
      </c>
      <c r="D15" s="13">
        <v>7</v>
      </c>
      <c r="E15" s="13">
        <v>3</v>
      </c>
      <c r="F15" s="15" t="str">
        <f>+$F$7</f>
        <v>TORBALL H. ANGERS</v>
      </c>
      <c r="G15" s="117" t="s">
        <v>44</v>
      </c>
    </row>
    <row r="16" spans="1:7" s="4" customFormat="1" ht="23.1" customHeight="1" thickBot="1">
      <c r="A16" s="13">
        <v>10</v>
      </c>
      <c r="B16" s="14">
        <f t="shared" si="0"/>
        <v>0.51875000000000004</v>
      </c>
      <c r="C16" s="15" t="str">
        <f>+$C$8</f>
        <v>ASSHAV POITIERS R.</v>
      </c>
      <c r="D16" s="13">
        <v>8</v>
      </c>
      <c r="E16" s="13">
        <v>3</v>
      </c>
      <c r="F16" s="15" t="str">
        <f>+$C$9</f>
        <v>CST LAVAL</v>
      </c>
      <c r="G16" s="117" t="s">
        <v>48</v>
      </c>
    </row>
    <row r="17" spans="1:7" s="4" customFormat="1" ht="23.1" customHeight="1" thickBot="1">
      <c r="A17" s="13">
        <v>11</v>
      </c>
      <c r="B17" s="14">
        <f t="shared" si="0"/>
        <v>0.53472222222222232</v>
      </c>
      <c r="C17" s="15" t="str">
        <f>+$F$10</f>
        <v>CS AVH 31 TOULOUSE R.</v>
      </c>
      <c r="D17" s="13">
        <v>5</v>
      </c>
      <c r="E17" s="13">
        <v>4</v>
      </c>
      <c r="F17" s="15" t="str">
        <f>+$F$9</f>
        <v>AMPEA MARTINIQUE</v>
      </c>
      <c r="G17" s="117" t="s">
        <v>47</v>
      </c>
    </row>
    <row r="18" spans="1:7" s="4" customFormat="1" ht="23.1" customHeight="1" thickBot="1">
      <c r="A18" s="13">
        <v>12</v>
      </c>
      <c r="B18" s="14">
        <f t="shared" si="0"/>
        <v>0.5506944444444446</v>
      </c>
      <c r="C18" s="15" t="str">
        <f>+$C$9</f>
        <v>CST LAVAL</v>
      </c>
      <c r="D18" s="13">
        <v>7</v>
      </c>
      <c r="E18" s="13">
        <v>6</v>
      </c>
      <c r="F18" s="15" t="str">
        <f>+$F$7</f>
        <v>TORBALL H. ANGERS</v>
      </c>
      <c r="G18" s="117" t="s">
        <v>44</v>
      </c>
    </row>
    <row r="19" spans="1:7" s="4" customFormat="1" ht="23.1" customHeight="1" thickBot="1">
      <c r="A19" s="13">
        <v>13</v>
      </c>
      <c r="B19" s="14">
        <f t="shared" si="0"/>
        <v>0.56666666666666687</v>
      </c>
      <c r="C19" s="15" t="str">
        <f>+$F$9</f>
        <v>AMPEA MARTINIQUE</v>
      </c>
      <c r="D19" s="13">
        <v>6</v>
      </c>
      <c r="E19" s="13">
        <v>10</v>
      </c>
      <c r="F19" s="15" t="str">
        <f>+$F$8</f>
        <v>ANICES NICE R1</v>
      </c>
      <c r="G19" s="117" t="s">
        <v>42</v>
      </c>
    </row>
    <row r="20" spans="1:7" s="4" customFormat="1" ht="23.1" customHeight="1" thickBot="1">
      <c r="A20" s="13">
        <v>14</v>
      </c>
      <c r="B20" s="14">
        <f t="shared" si="0"/>
        <v>0.58263888888888915</v>
      </c>
      <c r="C20" s="15" t="str">
        <f>+$C$7</f>
        <v>CS AVH 31 TOULOUSE R.</v>
      </c>
      <c r="D20" s="13">
        <v>5</v>
      </c>
      <c r="E20" s="13">
        <v>4</v>
      </c>
      <c r="F20" s="15" t="str">
        <f>+$C$8</f>
        <v>ASSHAV POITIERS R.</v>
      </c>
      <c r="G20" s="117" t="s">
        <v>49</v>
      </c>
    </row>
    <row r="21" spans="1:7" s="4" customFormat="1" ht="23.1" customHeight="1" thickBot="1">
      <c r="A21" s="13">
        <v>15</v>
      </c>
      <c r="B21" s="14">
        <f t="shared" si="0"/>
        <v>0.59861111111111143</v>
      </c>
      <c r="C21" s="15" t="str">
        <f>+$F$7</f>
        <v>TORBALL H. ANGERS</v>
      </c>
      <c r="D21" s="13">
        <v>3</v>
      </c>
      <c r="E21" s="13">
        <v>8</v>
      </c>
      <c r="F21" s="15" t="str">
        <f>+$F$9</f>
        <v>AMPEA MARTINIQUE</v>
      </c>
      <c r="G21" s="117" t="s">
        <v>43</v>
      </c>
    </row>
    <row r="22" spans="1:7">
      <c r="A22" s="11"/>
      <c r="B22" s="11"/>
      <c r="C22" s="12"/>
      <c r="D22" s="11"/>
      <c r="E22" s="11"/>
      <c r="F22" s="12"/>
      <c r="G22" s="12"/>
    </row>
  </sheetData>
  <mergeCells count="4">
    <mergeCell ref="D6:E6"/>
    <mergeCell ref="A1:G1"/>
    <mergeCell ref="A2:G2"/>
    <mergeCell ref="A3:G3"/>
  </mergeCells>
  <phoneticPr fontId="0" type="noConversion"/>
  <printOptions horizontalCentered="1" verticalCentered="1"/>
  <pageMargins left="0.19685039370078741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topLeftCell="A7" workbookViewId="0">
      <selection activeCell="S15" sqref="S15"/>
    </sheetView>
  </sheetViews>
  <sheetFormatPr baseColWidth="10" defaultRowHeight="15.75"/>
  <cols>
    <col min="1" max="1" width="4" style="7" customWidth="1"/>
    <col min="2" max="25" width="5.7109375" style="7" customWidth="1"/>
    <col min="26" max="16384" width="11.42578125" style="7"/>
  </cols>
  <sheetData>
    <row r="1" spans="1:25" s="116" customFormat="1" ht="21.95" customHeight="1">
      <c r="A1" s="134" t="str">
        <f>'planning T1'!A1:G1</f>
        <v>CHALLENGE NATIONAL DE TORBALL UNADEV/ANTHV 2017-2018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4"/>
      <c r="T1" s="115"/>
      <c r="U1" s="115"/>
      <c r="V1" s="115"/>
      <c r="W1" s="115"/>
      <c r="X1" s="115"/>
      <c r="Y1" s="115"/>
    </row>
    <row r="2" spans="1:25" s="116" customFormat="1" ht="21.95" customHeight="1">
      <c r="A2" s="137" t="str">
        <f>'planning T1'!A2:G2</f>
        <v>Niveau 3 Masculin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6"/>
      <c r="T2" s="115"/>
      <c r="U2" s="115"/>
      <c r="V2" s="115"/>
      <c r="W2" s="115"/>
      <c r="X2" s="115"/>
      <c r="Y2" s="115"/>
    </row>
    <row r="3" spans="1:25" s="116" customFormat="1" ht="21.95" customHeight="1" thickBot="1">
      <c r="A3" s="140" t="str">
        <f>'planning T1'!A3:G3</f>
        <v>Premier tour : CS AVH 31 Toulouse, le 17 Février 2018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8"/>
      <c r="T3" s="115"/>
      <c r="U3" s="115"/>
      <c r="V3" s="115"/>
      <c r="W3" s="115"/>
      <c r="X3" s="115"/>
      <c r="Y3" s="115"/>
    </row>
    <row r="4" spans="1:25" ht="50.1" customHeight="1" thickBot="1"/>
    <row r="5" spans="1:25" s="10" customFormat="1" ht="30" customHeight="1" thickBot="1">
      <c r="B5" s="149" t="str">
        <f>'planning T1'!C7</f>
        <v>CS AVH 31 TOULOUSE R.</v>
      </c>
      <c r="C5" s="150"/>
      <c r="D5" s="151"/>
      <c r="E5" s="149" t="str">
        <f>'planning T1'!C8</f>
        <v>ASSHAV POITIERS R.</v>
      </c>
      <c r="F5" s="150"/>
      <c r="G5" s="151"/>
      <c r="H5" s="149" t="str">
        <f>'planning T1'!C9</f>
        <v>CST LAVAL</v>
      </c>
      <c r="I5" s="150"/>
      <c r="J5" s="151"/>
      <c r="K5" s="149" t="str">
        <f>'planning T1'!F9</f>
        <v>AMPEA MARTINIQUE</v>
      </c>
      <c r="L5" s="150"/>
      <c r="M5" s="151"/>
      <c r="N5" s="149" t="str">
        <f>'planning T1'!F8</f>
        <v>ANICES NICE R1</v>
      </c>
      <c r="O5" s="150"/>
      <c r="P5" s="151"/>
      <c r="Q5" s="149" t="str">
        <f>'planning T1'!F7</f>
        <v>TORBALL H. ANGERS</v>
      </c>
      <c r="R5" s="150"/>
      <c r="S5" s="151"/>
    </row>
    <row r="6" spans="1:25" s="19" customFormat="1" thickBot="1">
      <c r="B6" s="20" t="s">
        <v>5</v>
      </c>
      <c r="C6" s="20" t="s">
        <v>6</v>
      </c>
      <c r="D6" s="20" t="s">
        <v>7</v>
      </c>
      <c r="E6" s="20" t="s">
        <v>5</v>
      </c>
      <c r="F6" s="20" t="s">
        <v>6</v>
      </c>
      <c r="G6" s="20" t="s">
        <v>7</v>
      </c>
      <c r="H6" s="20" t="s">
        <v>5</v>
      </c>
      <c r="I6" s="20" t="s">
        <v>6</v>
      </c>
      <c r="J6" s="20" t="s">
        <v>7</v>
      </c>
      <c r="K6" s="20" t="s">
        <v>5</v>
      </c>
      <c r="L6" s="20" t="s">
        <v>6</v>
      </c>
      <c r="M6" s="20" t="s">
        <v>7</v>
      </c>
      <c r="N6" s="20" t="s">
        <v>5</v>
      </c>
      <c r="O6" s="20" t="s">
        <v>6</v>
      </c>
      <c r="P6" s="20" t="s">
        <v>7</v>
      </c>
      <c r="Q6" s="20" t="s">
        <v>5</v>
      </c>
      <c r="R6" s="20" t="s">
        <v>6</v>
      </c>
      <c r="S6" s="20" t="s">
        <v>7</v>
      </c>
    </row>
    <row r="7" spans="1:25" s="22" customFormat="1" thickBot="1">
      <c r="A7" s="20">
        <v>1</v>
      </c>
      <c r="B7" s="126">
        <f>IF(ISBLANK('planning T1'!D7),"",('planning T1'!D7))</f>
        <v>11</v>
      </c>
      <c r="C7" s="126">
        <f>IF(ISBLANK('planning T1'!E7),"",('planning T1'!E7))</f>
        <v>2</v>
      </c>
      <c r="D7" s="126">
        <f>IF(B7="","",IF(B7&gt;C7,2,1)*IF(B7&lt;C7,0,1))</f>
        <v>2</v>
      </c>
      <c r="E7" s="126">
        <f>IF(ISBLANK('planning T1'!D8),"",('planning T1'!D8))</f>
        <v>2</v>
      </c>
      <c r="F7" s="126">
        <f>IF(ISBLANK('planning T1'!E8),"",('planning T1'!E8))</f>
        <v>1</v>
      </c>
      <c r="G7" s="126">
        <f>IF(E7="","",IF(E7&gt;F7,2,1)*IF(E7&lt;F7,0,1))</f>
        <v>2</v>
      </c>
      <c r="H7" s="126">
        <f>IF(ISBLANK('planning T1'!D9),"",('planning T1'!D9))</f>
        <v>7</v>
      </c>
      <c r="I7" s="126">
        <f>IF(ISBLANK('planning T1'!E9),"",('planning T1'!E9))</f>
        <v>10</v>
      </c>
      <c r="J7" s="126">
        <f>IF(H7="","",IF(H7&gt;I7,2,1)*IF(H7&lt;I7,0,1))</f>
        <v>0</v>
      </c>
      <c r="K7" s="126">
        <f>IF(ISBLANK('planning T1'!E9),"",('planning T1'!E9))</f>
        <v>10</v>
      </c>
      <c r="L7" s="126">
        <f>IF(ISBLANK('planning T1'!D9),"",('planning T1'!D9))</f>
        <v>7</v>
      </c>
      <c r="M7" s="126">
        <f>IF(K7="","",IF(K7&gt;L7,2,1)*IF(K7&lt;L7,0,1))</f>
        <v>2</v>
      </c>
      <c r="N7" s="126">
        <f>IF(ISBLANK('planning T1'!E8),"",('planning T1'!E8))</f>
        <v>1</v>
      </c>
      <c r="O7" s="126">
        <f>IF(ISBLANK('planning T1'!D8),"",('planning T1'!D8))</f>
        <v>2</v>
      </c>
      <c r="P7" s="126">
        <f>IF(N7="","",IF(N7&gt;O7,2,1)*IF(N7&lt;O7,0,1))</f>
        <v>0</v>
      </c>
      <c r="Q7" s="126">
        <f>IF(ISBLANK('planning T1'!E7),"",('planning T1'!E7))</f>
        <v>2</v>
      </c>
      <c r="R7" s="126">
        <f>IF(ISBLANK('planning T1'!D7),"",('planning T1'!D7))</f>
        <v>11</v>
      </c>
      <c r="S7" s="126">
        <f>IF(Q7="","",IF(Q7&gt;R7,2,1)*IF(Q7&lt;R7,0,1))</f>
        <v>0</v>
      </c>
    </row>
    <row r="8" spans="1:25" s="22" customFormat="1" thickBot="1">
      <c r="A8" s="20">
        <v>2</v>
      </c>
      <c r="B8" s="126">
        <f>IF(ISBLANK('planning T1'!E10),"",('planning T1'!E10))</f>
        <v>9</v>
      </c>
      <c r="C8" s="126">
        <f>IF(ISBLANK('planning T1'!D10),"",('planning T1'!D10))</f>
        <v>3</v>
      </c>
      <c r="D8" s="126">
        <f>IF(B8="","",IF(B8&gt;C8,2,1)*IF(B8&lt;C8,0,1))</f>
        <v>2</v>
      </c>
      <c r="E8" s="126">
        <f>IF(ISBLANK('planning T1'!E11),"",('planning T1'!E11))</f>
        <v>6</v>
      </c>
      <c r="F8" s="126">
        <f>IF(ISBLANK('planning T1'!D11),"",('planning T1'!D11))</f>
        <v>1</v>
      </c>
      <c r="G8" s="126">
        <f>IF(E8="","",IF(E8&gt;F8,2,1)*IF(E8&lt;F8,0,1))</f>
        <v>2</v>
      </c>
      <c r="H8" s="126">
        <f>IF(ISBLANK('planning T1'!E12),"",('planning T1'!E12))</f>
        <v>2</v>
      </c>
      <c r="I8" s="126">
        <f>IF(ISBLANK('planning T1'!D12),"",('planning T1'!D12))</f>
        <v>2</v>
      </c>
      <c r="J8" s="126">
        <f>IF(H8="","",IF(H8&gt;I8,2,1)*IF(H8&lt;I8,0,1))</f>
        <v>1</v>
      </c>
      <c r="K8" s="126">
        <f>IF(ISBLANK('planning T1'!D13),"",('planning T1'!D13))</f>
        <v>4</v>
      </c>
      <c r="L8" s="126">
        <f>IF(ISBLANK('planning T1'!E13),"",('planning T1'!E13))</f>
        <v>1</v>
      </c>
      <c r="M8" s="126">
        <f>IF(K8="","",IF(K8&gt;L8,2,1)*IF(K8&lt;L8,0,1))</f>
        <v>2</v>
      </c>
      <c r="N8" s="126">
        <f>IF(ISBLANK('planning T1'!D10),"",('planning T1'!D10))</f>
        <v>3</v>
      </c>
      <c r="O8" s="126">
        <f>IF(ISBLANK('planning T1'!E10),"",('planning T1'!E10))</f>
        <v>9</v>
      </c>
      <c r="P8" s="126">
        <f>IF(N8="","",IF(N8&gt;O8,2,1)*IF(N8&lt;O8,0,1))</f>
        <v>0</v>
      </c>
      <c r="Q8" s="126">
        <f>IF(ISBLANK('planning T1'!D11),"",('planning T1'!D11))</f>
        <v>1</v>
      </c>
      <c r="R8" s="126">
        <f>IF(ISBLANK('planning T1'!E11),"",('planning T1'!E11))</f>
        <v>6</v>
      </c>
      <c r="S8" s="126">
        <f>IF(Q8="","",IF(Q8&gt;R8,2,1)*IF(Q8&lt;R8,0,1))</f>
        <v>0</v>
      </c>
    </row>
    <row r="9" spans="1:25" s="22" customFormat="1" thickBot="1">
      <c r="A9" s="20">
        <v>3</v>
      </c>
      <c r="B9" s="126">
        <f>IF(ISBLANK('planning T1'!E14),"",('planning T1'!E14))</f>
        <v>7</v>
      </c>
      <c r="C9" s="126">
        <f>IF(ISBLANK('planning T1'!D14),"",('planning T1'!D14))</f>
        <v>4</v>
      </c>
      <c r="D9" s="126">
        <f>IF(B9="","",IF(B9&gt;C9,2,1)*IF(B9&lt;C9,0,1))</f>
        <v>2</v>
      </c>
      <c r="E9" s="126">
        <f>IF(ISBLANK('planning T1'!E13),"",('planning T1'!E13))</f>
        <v>1</v>
      </c>
      <c r="F9" s="126">
        <f>IF(ISBLANK('planning T1'!D13),"",('planning T1'!D13))</f>
        <v>4</v>
      </c>
      <c r="G9" s="126">
        <f>IF(E9="","",IF(E9&gt;F9,2,1)*IF(E9&lt;F9,0,1))</f>
        <v>0</v>
      </c>
      <c r="H9" s="126">
        <f>IF(ISBLANK('planning T1'!D14),"",('planning T1'!D14))</f>
        <v>4</v>
      </c>
      <c r="I9" s="126">
        <f>IF(ISBLANK('planning T1'!E14),"",('planning T1'!E14))</f>
        <v>7</v>
      </c>
      <c r="J9" s="126">
        <f>IF(H9="","",IF(H9&gt;I9,2,1)*IF(H9&lt;I9,0,1))</f>
        <v>0</v>
      </c>
      <c r="K9" s="126">
        <f>IF(ISBLANK('planning T1'!E17),"",('planning T1'!E17))</f>
        <v>4</v>
      </c>
      <c r="L9" s="126">
        <f>IF(ISBLANK('planning T1'!D17),"",('planning T1'!D17))</f>
        <v>5</v>
      </c>
      <c r="M9" s="126">
        <f>IF(K9="","",IF(K9&gt;L9,2,1)*IF(K9&lt;L9,0,1))</f>
        <v>0</v>
      </c>
      <c r="N9" s="126">
        <f>IF(ISBLANK('planning T1'!D12),"",('planning T1'!D12))</f>
        <v>2</v>
      </c>
      <c r="O9" s="126">
        <f>IF(ISBLANK('planning T1'!E12),"",('planning T1'!E12))</f>
        <v>2</v>
      </c>
      <c r="P9" s="126">
        <f>IF(N9="","",IF(N9&gt;O9,2,1)*IF(N9&lt;O9,0,1))</f>
        <v>1</v>
      </c>
      <c r="Q9" s="126">
        <f>IF(ISBLANK('planning T1'!E15),"",('planning T1'!E15))</f>
        <v>3</v>
      </c>
      <c r="R9" s="126">
        <f>IF(ISBLANK('planning T1'!D15),"",('planning T1'!D15))</f>
        <v>7</v>
      </c>
      <c r="S9" s="126">
        <f>IF(Q9="","",IF(Q9&gt;R9,2,1)*IF(Q9&lt;R9,0,1))</f>
        <v>0</v>
      </c>
    </row>
    <row r="10" spans="1:25" s="22" customFormat="1" thickBot="1">
      <c r="A10" s="20">
        <v>4</v>
      </c>
      <c r="B10" s="126">
        <f>IF(ISBLANK('planning T1'!D17),"",('planning T1'!D17))</f>
        <v>5</v>
      </c>
      <c r="C10" s="126">
        <f>IF(ISBLANK('planning T1'!E17),"",('planning T1'!E17))</f>
        <v>4</v>
      </c>
      <c r="D10" s="126">
        <f>IF(B10="","",IF(B10&gt;C10,2,1)*IF(B10&lt;C10,0,1))</f>
        <v>2</v>
      </c>
      <c r="E10" s="126">
        <f>IF(ISBLANK('planning T1'!D16),"",('planning T1'!D16))</f>
        <v>8</v>
      </c>
      <c r="F10" s="126">
        <f>IF(ISBLANK('planning T1'!E16),"",('planning T1'!E16))</f>
        <v>3</v>
      </c>
      <c r="G10" s="126">
        <f>IF(E10="","",IF(E10&gt;F10,2,1)*IF(E10&lt;F10,0,1))</f>
        <v>2</v>
      </c>
      <c r="H10" s="126">
        <f>IF(ISBLANK('planning T1'!E16),"",('planning T1'!E16))</f>
        <v>3</v>
      </c>
      <c r="I10" s="126">
        <f>IF(ISBLANK('planning T1'!D16),"",('planning T1'!D16))</f>
        <v>8</v>
      </c>
      <c r="J10" s="126">
        <f>IF(H10="","",IF(H10&gt;I10,2,1)*IF(H10&lt;I10,0,1))</f>
        <v>0</v>
      </c>
      <c r="K10" s="126">
        <f>IF(ISBLANK('planning T1'!D19),"",('planning T1'!D19))</f>
        <v>6</v>
      </c>
      <c r="L10" s="126">
        <f>IF(ISBLANK('planning T1'!E19),"",('planning T1'!E19))</f>
        <v>10</v>
      </c>
      <c r="M10" s="126">
        <f>IF(K10="","",IF(K10&gt;L10,2,1)*IF(K10&lt;L10,0,1))</f>
        <v>0</v>
      </c>
      <c r="N10" s="126">
        <f>IF(ISBLANK('planning T1'!D15),"",('planning T1'!D15))</f>
        <v>7</v>
      </c>
      <c r="O10" s="126">
        <f>IF(ISBLANK('planning T1'!E15),"",('planning T1'!E15))</f>
        <v>3</v>
      </c>
      <c r="P10" s="126">
        <f>IF(N10="","",IF(N10&gt;O10,2,1)*IF(N10&lt;O10,0,1))</f>
        <v>2</v>
      </c>
      <c r="Q10" s="126">
        <f>IF(ISBLANK('planning T1'!E18),"",('planning T1'!E18))</f>
        <v>6</v>
      </c>
      <c r="R10" s="126">
        <f>IF(ISBLANK('planning T1'!D18),"",('planning T1'!D18))</f>
        <v>7</v>
      </c>
      <c r="S10" s="126">
        <f>IF(Q10="","",IF(Q10&gt;R10,2,1)*IF(Q10&lt;R10,0,1))</f>
        <v>0</v>
      </c>
    </row>
    <row r="11" spans="1:25" s="22" customFormat="1" thickBot="1">
      <c r="A11" s="20">
        <v>5</v>
      </c>
      <c r="B11" s="126">
        <f>IF(ISBLANK('planning T1'!D20),"",('planning T1'!D20))</f>
        <v>5</v>
      </c>
      <c r="C11" s="126">
        <f>IF(ISBLANK('planning T1'!E20),"",('planning T1'!E20))</f>
        <v>4</v>
      </c>
      <c r="D11" s="126">
        <f>IF(B11="","",IF(B11&gt;C11,2,1)*IF(B11&lt;C11,0,1))</f>
        <v>2</v>
      </c>
      <c r="E11" s="126">
        <f>IF(ISBLANK('planning T1'!E20),"",('planning T1'!E20))</f>
        <v>4</v>
      </c>
      <c r="F11" s="126">
        <f>IF(ISBLANK('planning T1'!D20),"",('planning T1'!D20))</f>
        <v>5</v>
      </c>
      <c r="G11" s="126">
        <f>IF(E11="","",IF(E11&gt;F11,2,1)*IF(E11&lt;F11,0,1))</f>
        <v>0</v>
      </c>
      <c r="H11" s="126">
        <f>IF(ISBLANK('planning T1'!D18),"",('planning T1'!D18))</f>
        <v>7</v>
      </c>
      <c r="I11" s="126">
        <f>IF(ISBLANK('planning T1'!E18),"",('planning T1'!E18))</f>
        <v>6</v>
      </c>
      <c r="J11" s="126">
        <f>IF(H11="","",IF(H11&gt;I11,2,1)*IF(H11&lt;I11,0,1))</f>
        <v>2</v>
      </c>
      <c r="K11" s="126">
        <f>IF(ISBLANK('planning T1'!E21),"",('planning T1'!E21))</f>
        <v>8</v>
      </c>
      <c r="L11" s="126">
        <f>IF(ISBLANK('planning T1'!D21),"",('planning T1'!D21))</f>
        <v>3</v>
      </c>
      <c r="M11" s="126">
        <f>IF(K11="","",IF(K11&gt;L11,2,1)*IF(K11&lt;L11,0,1))</f>
        <v>2</v>
      </c>
      <c r="N11" s="126">
        <f>IF(ISBLANK('planning T1'!E19),"",('planning T1'!E19))</f>
        <v>10</v>
      </c>
      <c r="O11" s="126">
        <f>IF(ISBLANK('planning T1'!D19),"",('planning T1'!D19))</f>
        <v>6</v>
      </c>
      <c r="P11" s="126">
        <f>IF(N11="","",IF(N11&gt;O11,2,1)*IF(N11&lt;O11,0,1))</f>
        <v>2</v>
      </c>
      <c r="Q11" s="126">
        <f>IF(ISBLANK('planning T1'!D21),"",('planning T1'!D21))</f>
        <v>3</v>
      </c>
      <c r="R11" s="126">
        <f>IF(ISBLANK('planning T1'!E21),"",('planning T1'!E21))</f>
        <v>8</v>
      </c>
      <c r="S11" s="126">
        <f>IF(Q11="","",IF(Q11&gt;R11,2,1)*IF(Q11&lt;R11,0,1))</f>
        <v>0</v>
      </c>
    </row>
    <row r="12" spans="1:25" s="19" customFormat="1" ht="50.1" customHeight="1" thickBot="1"/>
    <row r="13" spans="1:25" s="19" customFormat="1" thickBot="1">
      <c r="B13" s="20" t="s">
        <v>5</v>
      </c>
      <c r="C13" s="20" t="s">
        <v>6</v>
      </c>
      <c r="D13" s="20" t="s">
        <v>7</v>
      </c>
      <c r="E13" s="20" t="s">
        <v>5</v>
      </c>
      <c r="F13" s="20" t="s">
        <v>6</v>
      </c>
      <c r="G13" s="20" t="s">
        <v>7</v>
      </c>
      <c r="H13" s="20" t="s">
        <v>5</v>
      </c>
      <c r="I13" s="20" t="s">
        <v>6</v>
      </c>
      <c r="J13" s="20" t="s">
        <v>7</v>
      </c>
      <c r="K13" s="20" t="s">
        <v>5</v>
      </c>
      <c r="L13" s="20" t="s">
        <v>6</v>
      </c>
      <c r="M13" s="20" t="s">
        <v>7</v>
      </c>
      <c r="N13" s="20" t="s">
        <v>5</v>
      </c>
      <c r="O13" s="20" t="s">
        <v>6</v>
      </c>
      <c r="P13" s="20" t="s">
        <v>7</v>
      </c>
      <c r="Q13" s="20" t="s">
        <v>5</v>
      </c>
      <c r="R13" s="20" t="s">
        <v>6</v>
      </c>
      <c r="S13" s="20" t="s">
        <v>7</v>
      </c>
    </row>
    <row r="14" spans="1:25" s="19" customFormat="1" thickBot="1">
      <c r="B14" s="126">
        <f t="shared" ref="B14:S14" si="0">IF(B7="","",SUM(B7:B11))</f>
        <v>37</v>
      </c>
      <c r="C14" s="126">
        <f t="shared" si="0"/>
        <v>17</v>
      </c>
      <c r="D14" s="126">
        <f t="shared" si="0"/>
        <v>10</v>
      </c>
      <c r="E14" s="126">
        <f t="shared" si="0"/>
        <v>21</v>
      </c>
      <c r="F14" s="126">
        <f t="shared" si="0"/>
        <v>14</v>
      </c>
      <c r="G14" s="126">
        <f t="shared" si="0"/>
        <v>6</v>
      </c>
      <c r="H14" s="126">
        <f t="shared" si="0"/>
        <v>23</v>
      </c>
      <c r="I14" s="126">
        <f t="shared" si="0"/>
        <v>33</v>
      </c>
      <c r="J14" s="126">
        <f t="shared" si="0"/>
        <v>3</v>
      </c>
      <c r="K14" s="126">
        <f t="shared" si="0"/>
        <v>32</v>
      </c>
      <c r="L14" s="126">
        <f t="shared" si="0"/>
        <v>26</v>
      </c>
      <c r="M14" s="126">
        <f t="shared" si="0"/>
        <v>6</v>
      </c>
      <c r="N14" s="126">
        <f t="shared" si="0"/>
        <v>23</v>
      </c>
      <c r="O14" s="126">
        <f t="shared" si="0"/>
        <v>22</v>
      </c>
      <c r="P14" s="126">
        <f t="shared" si="0"/>
        <v>5</v>
      </c>
      <c r="Q14" s="126">
        <f t="shared" si="0"/>
        <v>15</v>
      </c>
      <c r="R14" s="126">
        <f t="shared" si="0"/>
        <v>39</v>
      </c>
      <c r="S14" s="126">
        <f t="shared" si="0"/>
        <v>0</v>
      </c>
    </row>
    <row r="15" spans="1:25" s="19" customFormat="1" thickBot="1">
      <c r="B15" s="126">
        <f>IF(B14="","",B14-C14)</f>
        <v>20</v>
      </c>
      <c r="C15" s="126">
        <f>IF(C14="","",B14/C14)</f>
        <v>2.1764705882352939</v>
      </c>
      <c r="D15" s="127">
        <v>1</v>
      </c>
      <c r="E15" s="126">
        <f>IF(E14="","",E14-F14)</f>
        <v>7</v>
      </c>
      <c r="F15" s="126">
        <f>IF(F14="","",E14/F14)</f>
        <v>1.5</v>
      </c>
      <c r="G15" s="127">
        <v>2</v>
      </c>
      <c r="H15" s="126">
        <f>IF(H14="","",H14-I14)</f>
        <v>-10</v>
      </c>
      <c r="I15" s="126">
        <f>IF(I14="","",H14/I14)</f>
        <v>0.69696969696969702</v>
      </c>
      <c r="J15" s="127">
        <v>5</v>
      </c>
      <c r="K15" s="126">
        <f>IF(K14="","",K14-L14)</f>
        <v>6</v>
      </c>
      <c r="L15" s="126">
        <f>IF(L14="","",K14/L14)</f>
        <v>1.2307692307692308</v>
      </c>
      <c r="M15" s="127">
        <v>3</v>
      </c>
      <c r="N15" s="126">
        <f>IF(N14="","",N14-O14)</f>
        <v>1</v>
      </c>
      <c r="O15" s="126">
        <f>IF(O14="","",N14/O14)</f>
        <v>1.0454545454545454</v>
      </c>
      <c r="P15" s="127">
        <v>4</v>
      </c>
      <c r="Q15" s="126">
        <f>IF(Q14="","",Q14-R14)</f>
        <v>-24</v>
      </c>
      <c r="R15" s="126">
        <f>IF(R14="","",Q14/R14)</f>
        <v>0.38461538461538464</v>
      </c>
      <c r="S15" s="127">
        <v>6</v>
      </c>
    </row>
    <row r="16" spans="1:25" s="19" customFormat="1" thickBot="1">
      <c r="B16" s="20" t="s">
        <v>10</v>
      </c>
      <c r="C16" s="21" t="s">
        <v>11</v>
      </c>
      <c r="D16" s="20" t="s">
        <v>12</v>
      </c>
      <c r="E16" s="20" t="s">
        <v>10</v>
      </c>
      <c r="F16" s="21" t="s">
        <v>11</v>
      </c>
      <c r="G16" s="20" t="s">
        <v>12</v>
      </c>
      <c r="H16" s="20" t="s">
        <v>10</v>
      </c>
      <c r="I16" s="21" t="s">
        <v>11</v>
      </c>
      <c r="J16" s="20" t="s">
        <v>12</v>
      </c>
      <c r="K16" s="20" t="s">
        <v>10</v>
      </c>
      <c r="L16" s="21" t="s">
        <v>11</v>
      </c>
      <c r="M16" s="20" t="s">
        <v>12</v>
      </c>
      <c r="N16" s="20" t="s">
        <v>10</v>
      </c>
      <c r="O16" s="21" t="s">
        <v>11</v>
      </c>
      <c r="P16" s="20" t="s">
        <v>12</v>
      </c>
      <c r="Q16" s="20" t="s">
        <v>10</v>
      </c>
      <c r="R16" s="21" t="s">
        <v>11</v>
      </c>
      <c r="S16" s="20" t="s">
        <v>12</v>
      </c>
    </row>
    <row r="17" s="19" customFormat="1" ht="15"/>
    <row r="18" s="19" customFormat="1" ht="15"/>
  </sheetData>
  <mergeCells count="9">
    <mergeCell ref="A1:S1"/>
    <mergeCell ref="A2:S2"/>
    <mergeCell ref="A3:S3"/>
    <mergeCell ref="B5:D5"/>
    <mergeCell ref="E5:G5"/>
    <mergeCell ref="H5:J5"/>
    <mergeCell ref="Q5:S5"/>
    <mergeCell ref="N5:P5"/>
    <mergeCell ref="K5:M5"/>
  </mergeCells>
  <phoneticPr fontId="0" type="noConversion"/>
  <printOptions horizontalCentered="1"/>
  <pageMargins left="0.11811023622047245" right="0.11811023622047245" top="0.98425196850393704" bottom="0.98425196850393704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topLeftCell="A10" workbookViewId="0">
      <selection activeCell="E22" sqref="E22"/>
    </sheetView>
  </sheetViews>
  <sheetFormatPr baseColWidth="10" defaultRowHeight="15.75"/>
  <cols>
    <col min="1" max="1" width="7.7109375" style="5" customWidth="1"/>
    <col min="2" max="2" width="9.7109375" style="5" customWidth="1"/>
    <col min="3" max="3" width="26.7109375" style="6" customWidth="1"/>
    <col min="4" max="5" width="5.7109375" style="5" customWidth="1"/>
    <col min="6" max="6" width="26.7109375" style="6" customWidth="1"/>
    <col min="7" max="7" width="27.7109375" style="6" customWidth="1"/>
    <col min="8" max="16384" width="11.42578125" style="6"/>
  </cols>
  <sheetData>
    <row r="1" spans="1:7" ht="21.95" customHeight="1">
      <c r="A1" s="134" t="str">
        <f>'planning T1'!A1:G1</f>
        <v>CHALLENGE NATIONAL DE TORBALL UNADEV/ANTHV 2017-2018</v>
      </c>
      <c r="B1" s="135"/>
      <c r="C1" s="135"/>
      <c r="D1" s="135"/>
      <c r="E1" s="135"/>
      <c r="F1" s="135"/>
      <c r="G1" s="136"/>
    </row>
    <row r="2" spans="1:7" ht="21.95" customHeight="1">
      <c r="A2" s="137" t="str">
        <f>'planning T1'!A2:G2</f>
        <v>Niveau 3 Masculin</v>
      </c>
      <c r="B2" s="138"/>
      <c r="C2" s="138"/>
      <c r="D2" s="138"/>
      <c r="E2" s="138"/>
      <c r="F2" s="138"/>
      <c r="G2" s="139"/>
    </row>
    <row r="3" spans="1:7" ht="21.95" customHeight="1" thickBot="1">
      <c r="A3" s="140" t="s">
        <v>40</v>
      </c>
      <c r="B3" s="141"/>
      <c r="C3" s="141"/>
      <c r="D3" s="141"/>
      <c r="E3" s="141"/>
      <c r="F3" s="141"/>
      <c r="G3" s="142"/>
    </row>
    <row r="4" spans="1:7" ht="50.1" customHeight="1">
      <c r="A4" s="8"/>
      <c r="B4" s="8"/>
      <c r="C4" s="9"/>
      <c r="D4" s="8"/>
    </row>
    <row r="5" spans="1:7" ht="50.1" customHeight="1" thickBot="1"/>
    <row r="6" spans="1:7" s="4" customFormat="1" ht="20.100000000000001" customHeight="1" thickBot="1">
      <c r="A6" s="23" t="s">
        <v>0</v>
      </c>
      <c r="B6" s="23" t="s">
        <v>1</v>
      </c>
      <c r="C6" s="23" t="s">
        <v>2</v>
      </c>
      <c r="D6" s="152" t="s">
        <v>3</v>
      </c>
      <c r="E6" s="152"/>
      <c r="F6" s="23" t="s">
        <v>2</v>
      </c>
      <c r="G6" s="23" t="s">
        <v>4</v>
      </c>
    </row>
    <row r="7" spans="1:7" s="4" customFormat="1" ht="23.1" customHeight="1" thickBot="1">
      <c r="A7" s="13">
        <v>1</v>
      </c>
      <c r="B7" s="14">
        <f>'planning T1'!B21+"0:23"</f>
        <v>0.6145833333333337</v>
      </c>
      <c r="C7" s="15" t="str">
        <f>'planning T1'!$C$9</f>
        <v>CST LAVAL</v>
      </c>
      <c r="D7" s="13">
        <v>1</v>
      </c>
      <c r="E7" s="13">
        <v>3</v>
      </c>
      <c r="F7" s="15" t="str">
        <f>'planning T1'!$C$8</f>
        <v>ASSHAV POITIERS R.</v>
      </c>
      <c r="G7" s="118" t="s">
        <v>50</v>
      </c>
    </row>
    <row r="8" spans="1:7" s="4" customFormat="1" ht="23.1" customHeight="1" thickBot="1">
      <c r="A8" s="13">
        <v>2</v>
      </c>
      <c r="B8" s="14">
        <f t="shared" ref="B8:B14" si="0">B7+"0:23"</f>
        <v>0.63055555555555598</v>
      </c>
      <c r="C8" s="15" t="str">
        <f>'planning T1'!$F$9</f>
        <v>AMPEA MARTINIQUE</v>
      </c>
      <c r="D8" s="13">
        <v>2</v>
      </c>
      <c r="E8" s="13">
        <v>8</v>
      </c>
      <c r="F8" s="15" t="str">
        <f>'planning T1'!$C$7</f>
        <v>CS AVH 31 TOULOUSE R.</v>
      </c>
      <c r="G8" s="118" t="s">
        <v>45</v>
      </c>
    </row>
    <row r="9" spans="1:7" s="4" customFormat="1" ht="23.1" customHeight="1" thickBot="1">
      <c r="A9" s="13">
        <v>3</v>
      </c>
      <c r="B9" s="14">
        <f t="shared" si="0"/>
        <v>0.64652777777777826</v>
      </c>
      <c r="C9" s="15" t="str">
        <f>'planning T1'!$F$7</f>
        <v>TORBALL H. ANGERS</v>
      </c>
      <c r="D9" s="13">
        <v>3</v>
      </c>
      <c r="E9" s="13">
        <v>6</v>
      </c>
      <c r="F9" s="15" t="str">
        <f>'planning T1'!$F$8</f>
        <v>ANICES NICE R1</v>
      </c>
      <c r="G9" s="118" t="s">
        <v>46</v>
      </c>
    </row>
    <row r="10" spans="1:7" s="4" customFormat="1" ht="23.1" customHeight="1" thickBot="1">
      <c r="A10" s="13">
        <v>4</v>
      </c>
      <c r="B10" s="14">
        <f t="shared" si="0"/>
        <v>0.66250000000000053</v>
      </c>
      <c r="C10" s="15" t="str">
        <f>'planning T1'!$C$7</f>
        <v>CS AVH 31 TOULOUSE R.</v>
      </c>
      <c r="D10" s="13">
        <v>4</v>
      </c>
      <c r="E10" s="13">
        <v>2</v>
      </c>
      <c r="F10" s="15" t="str">
        <f>'planning T1'!$C$9</f>
        <v>CST LAVAL</v>
      </c>
      <c r="G10" s="118" t="s">
        <v>42</v>
      </c>
    </row>
    <row r="11" spans="1:7" s="4" customFormat="1" ht="23.1" customHeight="1" thickBot="1">
      <c r="A11" s="13">
        <v>5</v>
      </c>
      <c r="B11" s="14">
        <f t="shared" si="0"/>
        <v>0.67847222222222281</v>
      </c>
      <c r="C11" s="15" t="str">
        <f>'planning T1'!$C$8</f>
        <v>ASSHAV POITIERS R.</v>
      </c>
      <c r="D11" s="13">
        <v>9</v>
      </c>
      <c r="E11" s="13">
        <v>7</v>
      </c>
      <c r="F11" s="15" t="str">
        <f>'planning T1'!$F$9</f>
        <v>AMPEA MARTINIQUE</v>
      </c>
      <c r="G11" s="118" t="s">
        <v>45</v>
      </c>
    </row>
    <row r="12" spans="1:7" s="4" customFormat="1" ht="23.1" customHeight="1" thickBot="1">
      <c r="A12" s="13">
        <v>6</v>
      </c>
      <c r="B12" s="14">
        <f t="shared" si="0"/>
        <v>0.69444444444444509</v>
      </c>
      <c r="C12" s="15" t="str">
        <f>'planning T1'!$C$7</f>
        <v>CS AVH 31 TOULOUSE R.</v>
      </c>
      <c r="D12" s="13">
        <v>5</v>
      </c>
      <c r="E12" s="13">
        <v>2</v>
      </c>
      <c r="F12" s="15" t="str">
        <f>'planning T1'!$F$8</f>
        <v>ANICES NICE R1</v>
      </c>
      <c r="G12" s="118" t="s">
        <v>42</v>
      </c>
    </row>
    <row r="13" spans="1:7" s="4" customFormat="1" ht="23.1" customHeight="1" thickBot="1">
      <c r="A13" s="13">
        <v>7</v>
      </c>
      <c r="B13" s="14">
        <f t="shared" si="0"/>
        <v>0.71041666666666736</v>
      </c>
      <c r="C13" s="15" t="str">
        <f>'planning T1'!$F$9</f>
        <v>AMPEA MARTINIQUE</v>
      </c>
      <c r="D13" s="13">
        <v>10</v>
      </c>
      <c r="E13" s="13">
        <v>0</v>
      </c>
      <c r="F13" s="15" t="str">
        <f>'planning T1'!$F$7</f>
        <v>TORBALL H. ANGERS</v>
      </c>
      <c r="G13" s="118" t="s">
        <v>47</v>
      </c>
    </row>
    <row r="14" spans="1:7" s="4" customFormat="1" ht="23.1" customHeight="1" thickBot="1">
      <c r="A14" s="119">
        <v>8</v>
      </c>
      <c r="B14" s="120">
        <f t="shared" si="0"/>
        <v>0.72638888888888964</v>
      </c>
      <c r="C14" s="121" t="str">
        <f>'planning T1'!$C$9</f>
        <v>CST LAVAL</v>
      </c>
      <c r="D14" s="119">
        <v>1</v>
      </c>
      <c r="E14" s="119">
        <v>3</v>
      </c>
      <c r="F14" s="121" t="str">
        <f>'planning T1'!$F$8</f>
        <v>ANICES NICE R1</v>
      </c>
      <c r="G14" s="125" t="s">
        <v>46</v>
      </c>
    </row>
    <row r="15" spans="1:7" s="4" customFormat="1" ht="23.1" customHeight="1" thickBot="1">
      <c r="A15" s="122">
        <v>1</v>
      </c>
      <c r="B15" s="123">
        <v>0.375</v>
      </c>
      <c r="C15" s="124" t="str">
        <f>'planning T1'!$C$8</f>
        <v>ASSHAV POITIERS R.</v>
      </c>
      <c r="D15" s="122">
        <v>2</v>
      </c>
      <c r="E15" s="122">
        <v>3</v>
      </c>
      <c r="F15" s="124" t="str">
        <f>'planning T1'!$C$7</f>
        <v>CS AVH 31 TOULOUSE R.</v>
      </c>
      <c r="G15" s="131" t="s">
        <v>51</v>
      </c>
    </row>
    <row r="16" spans="1:7" s="4" customFormat="1" ht="23.1" customHeight="1" thickBot="1">
      <c r="A16" s="13">
        <v>2</v>
      </c>
      <c r="B16" s="14">
        <f>B15+"0:25"</f>
        <v>0.3923611111111111</v>
      </c>
      <c r="C16" s="15" t="str">
        <f>'planning T1'!$F$8</f>
        <v>ANICES NICE R1</v>
      </c>
      <c r="D16" s="13">
        <v>4</v>
      </c>
      <c r="E16" s="13">
        <v>1</v>
      </c>
      <c r="F16" s="15" t="str">
        <f>'planning T1'!$F$9</f>
        <v>AMPEA MARTINIQUE</v>
      </c>
      <c r="G16" s="13" t="s">
        <v>52</v>
      </c>
    </row>
    <row r="17" spans="1:7" s="4" customFormat="1" ht="23.1" customHeight="1" thickBot="1">
      <c r="A17" s="13">
        <v>3</v>
      </c>
      <c r="B17" s="14">
        <f>B16+"0:25"</f>
        <v>0.40972222222222221</v>
      </c>
      <c r="C17" s="15" t="str">
        <f>'planning T1'!$F$7</f>
        <v>TORBALL H. ANGERS</v>
      </c>
      <c r="D17" s="13">
        <v>3</v>
      </c>
      <c r="E17" s="13">
        <v>5</v>
      </c>
      <c r="F17" s="15" t="str">
        <f>'planning T1'!$C$9</f>
        <v>CST LAVAL</v>
      </c>
      <c r="G17" s="13" t="s">
        <v>53</v>
      </c>
    </row>
    <row r="18" spans="1:7" s="4" customFormat="1" ht="23.1" customHeight="1" thickBot="1">
      <c r="A18" s="13">
        <v>4</v>
      </c>
      <c r="B18" s="14">
        <f>B17+"0:25"</f>
        <v>0.42708333333333331</v>
      </c>
      <c r="C18" s="15" t="str">
        <f>'planning T1'!$F$8</f>
        <v>ANICES NICE R1</v>
      </c>
      <c r="D18" s="13">
        <v>3</v>
      </c>
      <c r="E18" s="13">
        <v>2</v>
      </c>
      <c r="F18" s="15" t="str">
        <f>'planning T1'!$C$8</f>
        <v>ASSHAV POITIERS R.</v>
      </c>
      <c r="G18" s="128" t="s">
        <v>55</v>
      </c>
    </row>
    <row r="19" spans="1:7" s="4" customFormat="1" ht="23.1" customHeight="1" thickBot="1">
      <c r="A19" s="13">
        <v>5</v>
      </c>
      <c r="B19" s="14">
        <f>B18+"0:25"</f>
        <v>0.44444444444444442</v>
      </c>
      <c r="C19" s="15" t="str">
        <f>'planning T1'!$F$7</f>
        <v>TORBALL H. ANGERS</v>
      </c>
      <c r="D19" s="13">
        <v>2</v>
      </c>
      <c r="E19" s="13">
        <v>6</v>
      </c>
      <c r="F19" s="15" t="str">
        <f>'planning T1'!$C$7</f>
        <v>CS AVH 31 TOULOUSE R.</v>
      </c>
      <c r="G19" s="13" t="s">
        <v>52</v>
      </c>
    </row>
    <row r="20" spans="1:7" s="4" customFormat="1" ht="23.1" customHeight="1" thickBot="1">
      <c r="A20" s="13">
        <v>6</v>
      </c>
      <c r="B20" s="14">
        <f t="shared" ref="B20" si="1">B19+"0:20"</f>
        <v>0.45833333333333331</v>
      </c>
      <c r="C20" s="15" t="str">
        <f>'planning T1'!$F$9</f>
        <v>AMPEA MARTINIQUE</v>
      </c>
      <c r="D20" s="13">
        <v>2</v>
      </c>
      <c r="E20" s="13">
        <v>3</v>
      </c>
      <c r="F20" s="15" t="str">
        <f>'planning T1'!$C$9</f>
        <v>CST LAVAL</v>
      </c>
      <c r="G20" s="13" t="s">
        <v>42</v>
      </c>
    </row>
    <row r="21" spans="1:7" s="4" customFormat="1" ht="23.1" customHeight="1" thickBot="1">
      <c r="A21" s="13">
        <v>7</v>
      </c>
      <c r="B21" s="14">
        <f>B20+"0:25"</f>
        <v>0.47569444444444442</v>
      </c>
      <c r="C21" s="15" t="str">
        <f>'planning T1'!$C$8</f>
        <v>ASSHAV POITIERS R.</v>
      </c>
      <c r="D21" s="13">
        <v>9</v>
      </c>
      <c r="E21" s="13">
        <v>1</v>
      </c>
      <c r="F21" s="15" t="str">
        <f>'planning T1'!$F$7</f>
        <v>TORBALL H. ANGERS</v>
      </c>
      <c r="G21" s="13" t="s">
        <v>54</v>
      </c>
    </row>
  </sheetData>
  <mergeCells count="4">
    <mergeCell ref="D6:E6"/>
    <mergeCell ref="A1:G1"/>
    <mergeCell ref="A2:G2"/>
    <mergeCell ref="A3:G3"/>
  </mergeCells>
  <phoneticPr fontId="0" type="noConversion"/>
  <printOptions horizontalCentered="1" verticalCentered="1"/>
  <pageMargins left="0.19685039370078741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topLeftCell="A4" workbookViewId="0">
      <selection activeCell="AA20" sqref="AA20"/>
    </sheetView>
  </sheetViews>
  <sheetFormatPr baseColWidth="10" defaultRowHeight="15.75"/>
  <cols>
    <col min="1" max="1" width="4" style="7" customWidth="1"/>
    <col min="2" max="25" width="5.7109375" style="7" customWidth="1"/>
    <col min="26" max="16384" width="11.42578125" style="7"/>
  </cols>
  <sheetData>
    <row r="1" spans="1:25" ht="21.95" customHeight="1">
      <c r="A1" s="134" t="str">
        <f>'planning T1'!A1:G1</f>
        <v>CHALLENGE NATIONAL DE TORBALL UNADEV/ANTHV 2017-2018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4"/>
      <c r="T1" s="115"/>
      <c r="U1" s="115"/>
      <c r="V1" s="115"/>
      <c r="W1" s="115"/>
      <c r="X1" s="115"/>
      <c r="Y1" s="115"/>
    </row>
    <row r="2" spans="1:25" ht="21.95" customHeight="1">
      <c r="A2" s="137" t="str">
        <f>'Planning T2'!A2:G2</f>
        <v>Niveau 3 Masculin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6"/>
      <c r="T2" s="115"/>
      <c r="U2" s="115"/>
      <c r="V2" s="115"/>
      <c r="W2" s="115"/>
      <c r="X2" s="115"/>
      <c r="Y2" s="115"/>
    </row>
    <row r="3" spans="1:25" ht="21.95" customHeight="1" thickBot="1">
      <c r="A3" s="140" t="str">
        <f>'Planning T2'!A3:G3</f>
        <v>Deuxième tour : CS AVH 31 Toulouse, le 17/02/18 et APST Sotteville-Les-Rouen, le 09/06/18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8"/>
      <c r="T3" s="115"/>
      <c r="U3" s="115"/>
      <c r="V3" s="115"/>
      <c r="W3" s="115"/>
      <c r="X3" s="115"/>
      <c r="Y3" s="115"/>
    </row>
    <row r="4" spans="1:25" ht="50.1" customHeight="1" thickBot="1"/>
    <row r="5" spans="1:25" s="10" customFormat="1" ht="30" customHeight="1" thickBot="1">
      <c r="B5" s="153" t="str">
        <f>'Planning T2'!F8</f>
        <v>CS AVH 31 TOULOUSE R.</v>
      </c>
      <c r="C5" s="153"/>
      <c r="D5" s="153"/>
      <c r="E5" s="153" t="str">
        <f>'Planning T2'!F7</f>
        <v>ASSHAV POITIERS R.</v>
      </c>
      <c r="F5" s="153"/>
      <c r="G5" s="153"/>
      <c r="H5" s="153" t="str">
        <f>'Planning T2'!C7</f>
        <v>CST LAVAL</v>
      </c>
      <c r="I5" s="153"/>
      <c r="J5" s="153"/>
      <c r="K5" s="153" t="str">
        <f>'Planning T2'!C8</f>
        <v>AMPEA MARTINIQUE</v>
      </c>
      <c r="L5" s="153"/>
      <c r="M5" s="153"/>
      <c r="N5" s="153" t="str">
        <f>'Planning T2'!F9</f>
        <v>ANICES NICE R1</v>
      </c>
      <c r="O5" s="153"/>
      <c r="P5" s="153"/>
      <c r="Q5" s="153" t="str">
        <f>'Planning T2'!C9</f>
        <v>TORBALL H. ANGERS</v>
      </c>
      <c r="R5" s="153"/>
      <c r="S5" s="153"/>
    </row>
    <row r="6" spans="1:25" ht="16.5" thickBot="1">
      <c r="B6" s="16" t="s">
        <v>5</v>
      </c>
      <c r="C6" s="16" t="s">
        <v>6</v>
      </c>
      <c r="D6" s="16" t="s">
        <v>7</v>
      </c>
      <c r="E6" s="16" t="s">
        <v>5</v>
      </c>
      <c r="F6" s="16" t="s">
        <v>6</v>
      </c>
      <c r="G6" s="16" t="s">
        <v>7</v>
      </c>
      <c r="H6" s="16" t="s">
        <v>5</v>
      </c>
      <c r="I6" s="16" t="s">
        <v>6</v>
      </c>
      <c r="J6" s="16" t="s">
        <v>7</v>
      </c>
      <c r="K6" s="16" t="s">
        <v>5</v>
      </c>
      <c r="L6" s="16" t="s">
        <v>6</v>
      </c>
      <c r="M6" s="16" t="s">
        <v>7</v>
      </c>
      <c r="N6" s="16" t="s">
        <v>5</v>
      </c>
      <c r="O6" s="16" t="s">
        <v>6</v>
      </c>
      <c r="P6" s="16" t="s">
        <v>7</v>
      </c>
      <c r="Q6" s="16" t="s">
        <v>5</v>
      </c>
      <c r="R6" s="16" t="s">
        <v>6</v>
      </c>
      <c r="S6" s="16" t="s">
        <v>7</v>
      </c>
    </row>
    <row r="7" spans="1:25" ht="16.5" thickBot="1">
      <c r="A7" s="16">
        <v>1</v>
      </c>
      <c r="B7" s="20">
        <f>IF('Planning T2'!E8="","",'Planning T2'!E8)</f>
        <v>8</v>
      </c>
      <c r="C7" s="20">
        <f>IF('Planning T2'!D8="","",'Planning T2'!D8)</f>
        <v>2</v>
      </c>
      <c r="D7" s="20">
        <f>IF(B7="","",IF(B7&gt;C7,2,1)*IF(B7&lt;C7,0,1))</f>
        <v>2</v>
      </c>
      <c r="E7" s="20">
        <f>IF('Planning T2'!E7="","",'Planning T2'!E7)</f>
        <v>3</v>
      </c>
      <c r="F7" s="20">
        <f>IF('Planning T2'!D7="","",'Planning T2'!D7)</f>
        <v>1</v>
      </c>
      <c r="G7" s="20">
        <f>IF(E7="","",IF(E7&gt;F7,2,1)*IF(E7&lt;F7,0,1))</f>
        <v>2</v>
      </c>
      <c r="H7" s="20">
        <f>IF('Planning T2'!D7="","",'Planning T2'!D7)</f>
        <v>1</v>
      </c>
      <c r="I7" s="20">
        <f>IF('Planning T2'!E7="","",'Planning T2'!E7)</f>
        <v>3</v>
      </c>
      <c r="J7" s="20">
        <f>IF(H7="","",IF(H7&gt;I7,2,1)*IF(H7&lt;I7,0,1))</f>
        <v>0</v>
      </c>
      <c r="K7" s="20">
        <f>IF('Planning T2'!D8="","",'Planning T2'!D8)</f>
        <v>2</v>
      </c>
      <c r="L7" s="20">
        <f>IF('Planning T2'!E8="","",'Planning T2'!E8)</f>
        <v>8</v>
      </c>
      <c r="M7" s="20">
        <f>IF(K7="","",IF(K7&gt;L7,2,1)*IF(K7&lt;L7,0,1))</f>
        <v>0</v>
      </c>
      <c r="N7" s="20">
        <f>IF('Planning T2'!E9="","",'Planning T2'!E9)</f>
        <v>6</v>
      </c>
      <c r="O7" s="20">
        <f>IF('Planning T2'!D9="","",'Planning T2'!D9)</f>
        <v>3</v>
      </c>
      <c r="P7" s="20">
        <f>IF(N7="","",IF(N7&gt;O7,2,1)*IF(N7&lt;O7,0,1))</f>
        <v>2</v>
      </c>
      <c r="Q7" s="20">
        <f>IF('Planning T2'!D9="","",'Planning T2'!D9)</f>
        <v>3</v>
      </c>
      <c r="R7" s="20">
        <f>IF('Planning T2'!E9="","",'Planning T2'!E9)</f>
        <v>6</v>
      </c>
      <c r="S7" s="20">
        <f>IF(Q7="","",IF(Q7&gt;R7,2,1)*IF(Q7&lt;R7,0,1))</f>
        <v>0</v>
      </c>
    </row>
    <row r="8" spans="1:25" ht="16.5" thickBot="1">
      <c r="A8" s="16">
        <v>2</v>
      </c>
      <c r="B8" s="20">
        <f>IF('Planning T2'!D10="","",'Planning T2'!D10)</f>
        <v>4</v>
      </c>
      <c r="C8" s="20">
        <f>IF('Planning T2'!E10="","",'Planning T2'!E10)</f>
        <v>2</v>
      </c>
      <c r="D8" s="20">
        <f>IF(B8="","",IF(B8&gt;C8,2,1)*IF(B8&lt;C8,0,1))</f>
        <v>2</v>
      </c>
      <c r="E8" s="20">
        <f>IF('Planning T2'!D11="","",'Planning T2'!D11)</f>
        <v>9</v>
      </c>
      <c r="F8" s="20">
        <f>IF('Planning T2'!E11="","",'Planning T2'!E11)</f>
        <v>7</v>
      </c>
      <c r="G8" s="20">
        <f>IF(E8="","",IF(E8&gt;F8,2,1)*IF(E8&lt;F8,0,1))</f>
        <v>2</v>
      </c>
      <c r="H8" s="20">
        <f>IF('Planning T2'!E10="","",'Planning T2'!E10)</f>
        <v>2</v>
      </c>
      <c r="I8" s="20">
        <f>IF('Planning T2'!D10="","",'Planning T2'!D10)</f>
        <v>4</v>
      </c>
      <c r="J8" s="20">
        <f>IF(H8="","",IF(H8&gt;I8,2,1)*IF(H8&lt;I8,0,1))</f>
        <v>0</v>
      </c>
      <c r="K8" s="20">
        <f>IF('Planning T2'!E11="","",'Planning T2'!E11)</f>
        <v>7</v>
      </c>
      <c r="L8" s="20">
        <f>IF('Planning T2'!D11="","",'Planning T2'!D11)</f>
        <v>9</v>
      </c>
      <c r="M8" s="20">
        <f>IF(K8="","",IF(K8&gt;L8,2,1)*IF(K8&lt;L8,0,1))</f>
        <v>0</v>
      </c>
      <c r="N8" s="20">
        <f>IF('Planning T2'!E12="","",'Planning T2'!E12)</f>
        <v>2</v>
      </c>
      <c r="O8" s="20">
        <f>IF('Planning T2'!D12="","",'Planning T2'!D12)</f>
        <v>5</v>
      </c>
      <c r="P8" s="20">
        <f>IF(N8="","",IF(N8&gt;O8,2,1)*IF(N8&lt;O8,0,1))</f>
        <v>0</v>
      </c>
      <c r="Q8" s="20">
        <f>IF('Planning T2'!E13="","",'Planning T2'!E13)</f>
        <v>0</v>
      </c>
      <c r="R8" s="20">
        <f>IF('Planning T2'!D13="","",'Planning T2'!D13)</f>
        <v>10</v>
      </c>
      <c r="S8" s="20">
        <f>IF(Q8="","",IF(Q8&gt;R8,2,1)*IF(Q8&lt;R8,0,1))</f>
        <v>0</v>
      </c>
    </row>
    <row r="9" spans="1:25" ht="16.5" thickBot="1">
      <c r="A9" s="16">
        <v>3</v>
      </c>
      <c r="B9" s="20">
        <f>IF('Planning T2'!D12="","",'Planning T2'!D12)</f>
        <v>5</v>
      </c>
      <c r="C9" s="20">
        <f>IF('Planning T2'!E12="","",'Planning T2'!E12)</f>
        <v>2</v>
      </c>
      <c r="D9" s="20">
        <f>IF(B9="","",IF(B9&gt;C9,2,1)*IF(B9&lt;C9,0,1))</f>
        <v>2</v>
      </c>
      <c r="E9" s="20">
        <f>IF('Planning T2'!D15="","",'Planning T2'!D15)</f>
        <v>2</v>
      </c>
      <c r="F9" s="20">
        <f>IF('Planning T2'!E15="","",'Planning T2'!E15)</f>
        <v>3</v>
      </c>
      <c r="G9" s="20">
        <f>IF(E9="","",IF(E9&gt;F9,2,1)*IF(E9&lt;F9,0,1))</f>
        <v>0</v>
      </c>
      <c r="H9" s="20">
        <f>IF('Planning T2'!D14="","",'Planning T2'!D14)</f>
        <v>1</v>
      </c>
      <c r="I9" s="20">
        <f>IF('Planning T2'!E14="","",'Planning T2'!E14)</f>
        <v>3</v>
      </c>
      <c r="J9" s="20">
        <f>IF(H9="","",IF(H9&gt;I9,2,1)*IF(H9&lt;I9,0,1))</f>
        <v>0</v>
      </c>
      <c r="K9" s="20">
        <f>IF('Planning T2'!D13="","",'Planning T2'!D13)</f>
        <v>10</v>
      </c>
      <c r="L9" s="20">
        <f>IF('Planning T2'!E13="","",'Planning T2'!E13)</f>
        <v>0</v>
      </c>
      <c r="M9" s="20">
        <f>IF(K9="","",IF(K9&gt;L9,2,1)*IF(K9&lt;L9,0,1))</f>
        <v>2</v>
      </c>
      <c r="N9" s="20">
        <f>IF('Planning T2'!E14="","",'Planning T2'!E14)</f>
        <v>3</v>
      </c>
      <c r="O9" s="20">
        <f>IF('Planning T2'!D14="","",'Planning T2'!D14)</f>
        <v>1</v>
      </c>
      <c r="P9" s="20">
        <f>IF(N9="","",IF(N9&gt;O9,2,1)*IF(N9&lt;O9,0,1))</f>
        <v>2</v>
      </c>
      <c r="Q9" s="20">
        <f>IF('Planning T2'!D17="","",'Planning T2'!D17)</f>
        <v>3</v>
      </c>
      <c r="R9" s="20">
        <f>IF('Planning T2'!E17="","",'Planning T2'!E17)</f>
        <v>5</v>
      </c>
      <c r="S9" s="20">
        <f>IF(Q9="","",IF(Q9&gt;R9,2,1)*IF(Q9&lt;R9,0,1))</f>
        <v>0</v>
      </c>
    </row>
    <row r="10" spans="1:25" ht="16.5" thickBot="1">
      <c r="A10" s="16">
        <v>4</v>
      </c>
      <c r="B10" s="20">
        <f>IF('Planning T2'!E15="","",'Planning T2'!E15)</f>
        <v>3</v>
      </c>
      <c r="C10" s="20">
        <f>IF('Planning T2'!D15="","",'Planning T2'!D15)</f>
        <v>2</v>
      </c>
      <c r="D10" s="20">
        <f>IF(B10="","",IF(B10&gt;C10,2,1)*IF(B10&lt;C10,0,1))</f>
        <v>2</v>
      </c>
      <c r="E10" s="20">
        <f>IF('Planning T2'!E18="","",'Planning T2'!E18)</f>
        <v>2</v>
      </c>
      <c r="F10" s="20">
        <f>IF('Planning T2'!D18="","",'Planning T2'!D18)</f>
        <v>3</v>
      </c>
      <c r="G10" s="20">
        <f>IF(E10="","",IF(E10&gt;F10,2,1)*IF(E10&lt;F10,0,1))</f>
        <v>0</v>
      </c>
      <c r="H10" s="20">
        <f>IF('Planning T2'!E17="","",'Planning T2'!E17)</f>
        <v>5</v>
      </c>
      <c r="I10" s="20">
        <f>IF('Planning T2'!D17="","",'Planning T2'!D17)</f>
        <v>3</v>
      </c>
      <c r="J10" s="20">
        <f>IF(H10="","",IF(H10&gt;I10,2,1)*IF(H10&lt;I10,0,1))</f>
        <v>2</v>
      </c>
      <c r="K10" s="20">
        <f>IF('Planning T2'!E16="","",'Planning T2'!E16)</f>
        <v>1</v>
      </c>
      <c r="L10" s="20">
        <f>IF('Planning T2'!D16="","",'Planning T2'!D16)</f>
        <v>4</v>
      </c>
      <c r="M10" s="20">
        <f>IF(K10="","",IF(K10&gt;L10,2,1)*IF(K10&lt;L10,0,1))</f>
        <v>0</v>
      </c>
      <c r="N10" s="20">
        <f>IF('Planning T2'!D16="","",'Planning T2'!D16)</f>
        <v>4</v>
      </c>
      <c r="O10" s="20">
        <f>IF('Planning T2'!E16="","",'Planning T2'!E16)</f>
        <v>1</v>
      </c>
      <c r="P10" s="20">
        <f>IF(N10="","",IF(N10&gt;O10,2,1)*IF(N10&lt;O10,0,1))</f>
        <v>2</v>
      </c>
      <c r="Q10" s="20">
        <f>IF('Planning T2'!D19="","",'Planning T2'!D19)</f>
        <v>2</v>
      </c>
      <c r="R10" s="20">
        <f>IF('Planning T2'!E19="","",'Planning T2'!E19)</f>
        <v>6</v>
      </c>
      <c r="S10" s="20">
        <f>IF(Q10="","",IF(Q10&gt;R10,2,1)*IF(Q10&lt;R10,0,1))</f>
        <v>0</v>
      </c>
    </row>
    <row r="11" spans="1:25" ht="16.5" thickBot="1">
      <c r="A11" s="16">
        <v>5</v>
      </c>
      <c r="B11" s="20">
        <f>IF('Planning T2'!E19="","",'Planning T2'!E19)</f>
        <v>6</v>
      </c>
      <c r="C11" s="20">
        <f>IF('Planning T2'!D19="","",'Planning T2'!D19)</f>
        <v>2</v>
      </c>
      <c r="D11" s="20">
        <f>IF(B11="","",IF(B11&gt;C11,2,1)*IF(B11&lt;C11,0,1))</f>
        <v>2</v>
      </c>
      <c r="E11" s="20">
        <f>IF('Planning T2'!D21="","",'Planning T2'!D21)</f>
        <v>9</v>
      </c>
      <c r="F11" s="20">
        <f>IF('Planning T2'!E21="","",'Planning T2'!E21)</f>
        <v>1</v>
      </c>
      <c r="G11" s="20">
        <f>IF(E11="","",IF(E11&gt;F11,2,1)*IF(E11&lt;F11,0,1))</f>
        <v>2</v>
      </c>
      <c r="H11" s="20">
        <f>IF('Planning T2'!E20="","",'Planning T2'!E20)</f>
        <v>3</v>
      </c>
      <c r="I11" s="20">
        <f>IF('Planning T2'!D20="","",'Planning T2'!D20)</f>
        <v>2</v>
      </c>
      <c r="J11" s="20">
        <f>IF(H11="","",IF(H11&gt;I11,2,1)*IF(H11&lt;I11,0,1))</f>
        <v>2</v>
      </c>
      <c r="K11" s="20">
        <f>IF('Planning T2'!D20="","",'Planning T2'!D20)</f>
        <v>2</v>
      </c>
      <c r="L11" s="20">
        <f>IF('Planning T2'!E20="","",'Planning T2'!E20)</f>
        <v>3</v>
      </c>
      <c r="M11" s="20">
        <f>IF(K11="","",IF(K11&gt;L11,2,1)*IF(K11&lt;L11,0,1))</f>
        <v>0</v>
      </c>
      <c r="N11" s="20">
        <f>IF('Planning T2'!D18="","",'Planning T2'!D18)</f>
        <v>3</v>
      </c>
      <c r="O11" s="20">
        <f>IF('Planning T2'!E18="","",'Planning T2'!E18)</f>
        <v>2</v>
      </c>
      <c r="P11" s="20">
        <f>IF(N11="","",IF(N11&gt;O11,2,1)*IF(N11&lt;O11,0,1))</f>
        <v>2</v>
      </c>
      <c r="Q11" s="20">
        <f>IF('Planning T2'!E21="","",'Planning T2'!E21)</f>
        <v>1</v>
      </c>
      <c r="R11" s="20">
        <f>IF('Planning T2'!D21="","",'Planning T2'!D21)</f>
        <v>9</v>
      </c>
      <c r="S11" s="20">
        <f>IF(Q11="","",IF(Q11&gt;R11,2,1)*IF(Q11&lt;R11,0,1))</f>
        <v>0</v>
      </c>
    </row>
    <row r="12" spans="1:25" s="24" customFormat="1" ht="23.1" customHeight="1" thickBot="1"/>
    <row r="13" spans="1:25" s="25" customFormat="1" ht="18" customHeight="1" thickBot="1">
      <c r="B13" s="16" t="s">
        <v>5</v>
      </c>
      <c r="C13" s="16" t="s">
        <v>6</v>
      </c>
      <c r="D13" s="16" t="s">
        <v>7</v>
      </c>
      <c r="E13" s="16" t="s">
        <v>5</v>
      </c>
      <c r="F13" s="16" t="s">
        <v>6</v>
      </c>
      <c r="G13" s="16" t="s">
        <v>7</v>
      </c>
      <c r="H13" s="16" t="s">
        <v>5</v>
      </c>
      <c r="I13" s="16" t="s">
        <v>6</v>
      </c>
      <c r="J13" s="16" t="s">
        <v>7</v>
      </c>
      <c r="K13" s="16" t="s">
        <v>5</v>
      </c>
      <c r="L13" s="16" t="s">
        <v>6</v>
      </c>
      <c r="M13" s="16" t="s">
        <v>7</v>
      </c>
      <c r="N13" s="16" t="s">
        <v>5</v>
      </c>
      <c r="O13" s="16" t="s">
        <v>6</v>
      </c>
      <c r="P13" s="16" t="s">
        <v>7</v>
      </c>
      <c r="Q13" s="16" t="s">
        <v>5</v>
      </c>
      <c r="R13" s="16" t="s">
        <v>6</v>
      </c>
      <c r="S13" s="16" t="s">
        <v>7</v>
      </c>
    </row>
    <row r="14" spans="1:25" ht="16.5" thickBot="1">
      <c r="B14" s="20">
        <f t="shared" ref="B14:S14" si="0">IF(B7="","",SUM(B7:B11))</f>
        <v>26</v>
      </c>
      <c r="C14" s="20">
        <f t="shared" si="0"/>
        <v>10</v>
      </c>
      <c r="D14" s="20">
        <f t="shared" si="0"/>
        <v>10</v>
      </c>
      <c r="E14" s="20">
        <f t="shared" si="0"/>
        <v>25</v>
      </c>
      <c r="F14" s="20">
        <f t="shared" si="0"/>
        <v>15</v>
      </c>
      <c r="G14" s="20">
        <f t="shared" si="0"/>
        <v>6</v>
      </c>
      <c r="H14" s="20">
        <f t="shared" si="0"/>
        <v>12</v>
      </c>
      <c r="I14" s="20">
        <f t="shared" si="0"/>
        <v>15</v>
      </c>
      <c r="J14" s="20">
        <f t="shared" si="0"/>
        <v>4</v>
      </c>
      <c r="K14" s="20">
        <f t="shared" si="0"/>
        <v>22</v>
      </c>
      <c r="L14" s="20">
        <f t="shared" si="0"/>
        <v>24</v>
      </c>
      <c r="M14" s="20">
        <f t="shared" si="0"/>
        <v>2</v>
      </c>
      <c r="N14" s="20">
        <f t="shared" si="0"/>
        <v>18</v>
      </c>
      <c r="O14" s="20">
        <f t="shared" si="0"/>
        <v>12</v>
      </c>
      <c r="P14" s="20">
        <f t="shared" si="0"/>
        <v>8</v>
      </c>
      <c r="Q14" s="20">
        <f t="shared" si="0"/>
        <v>9</v>
      </c>
      <c r="R14" s="20">
        <f t="shared" si="0"/>
        <v>36</v>
      </c>
      <c r="S14" s="20">
        <f t="shared" si="0"/>
        <v>0</v>
      </c>
    </row>
    <row r="15" spans="1:25" ht="16.5" thickBot="1">
      <c r="B15" s="20">
        <f>IF(B14="","",B14-C14)</f>
        <v>16</v>
      </c>
      <c r="C15" s="20">
        <f>IF(C14="","",B14/C14)</f>
        <v>2.6</v>
      </c>
      <c r="D15" s="20"/>
      <c r="E15" s="20">
        <f>IF(E14="","",E14-F14)</f>
        <v>10</v>
      </c>
      <c r="F15" s="20">
        <f>IF(F14="","",E14/F14)</f>
        <v>1.6666666666666667</v>
      </c>
      <c r="G15" s="20"/>
      <c r="H15" s="20">
        <f>IF(H14="","",H14-I14)</f>
        <v>-3</v>
      </c>
      <c r="I15" s="20">
        <f>IF(I14="","",H14/I14)</f>
        <v>0.8</v>
      </c>
      <c r="J15" s="20"/>
      <c r="K15" s="20">
        <f>IF(K14="","",K14-L14)</f>
        <v>-2</v>
      </c>
      <c r="L15" s="20">
        <f>IF(L14="","",K14/L14)</f>
        <v>0.91666666666666663</v>
      </c>
      <c r="M15" s="20"/>
      <c r="N15" s="20">
        <f>IF(N14="","",N14-O14)</f>
        <v>6</v>
      </c>
      <c r="O15" s="20">
        <f>IF(O14="","",N14/O14)</f>
        <v>1.5</v>
      </c>
      <c r="P15" s="20"/>
      <c r="Q15" s="20">
        <f>IF(Q14="","",Q14-R14)</f>
        <v>-27</v>
      </c>
      <c r="R15" s="20">
        <f>IF(R14="","",Q14/R14)</f>
        <v>0.25</v>
      </c>
      <c r="S15" s="20"/>
    </row>
    <row r="16" spans="1:25" s="25" customFormat="1" ht="16.5" thickBot="1">
      <c r="B16" s="16" t="s">
        <v>10</v>
      </c>
      <c r="C16" s="18" t="s">
        <v>11</v>
      </c>
      <c r="D16" s="16" t="s">
        <v>12</v>
      </c>
      <c r="E16" s="16" t="s">
        <v>10</v>
      </c>
      <c r="F16" s="18" t="s">
        <v>11</v>
      </c>
      <c r="G16" s="16" t="s">
        <v>12</v>
      </c>
      <c r="H16" s="16" t="s">
        <v>10</v>
      </c>
      <c r="I16" s="18" t="s">
        <v>11</v>
      </c>
      <c r="J16" s="16" t="s">
        <v>12</v>
      </c>
      <c r="K16" s="16" t="s">
        <v>10</v>
      </c>
      <c r="L16" s="18" t="s">
        <v>11</v>
      </c>
      <c r="M16" s="16" t="s">
        <v>12</v>
      </c>
      <c r="N16" s="16" t="s">
        <v>10</v>
      </c>
      <c r="O16" s="18" t="s">
        <v>11</v>
      </c>
      <c r="P16" s="16" t="s">
        <v>12</v>
      </c>
      <c r="Q16" s="16" t="s">
        <v>10</v>
      </c>
      <c r="R16" s="18" t="s">
        <v>11</v>
      </c>
      <c r="S16" s="16" t="s">
        <v>12</v>
      </c>
    </row>
    <row r="17" spans="1:19" s="24" customFormat="1" ht="23.1" customHeight="1" thickBot="1"/>
    <row r="18" spans="1:19" s="25" customFormat="1" ht="16.5" thickBot="1">
      <c r="B18" s="16" t="s">
        <v>5</v>
      </c>
      <c r="C18" s="16" t="s">
        <v>6</v>
      </c>
      <c r="D18" s="16" t="s">
        <v>7</v>
      </c>
      <c r="E18" s="16" t="s">
        <v>5</v>
      </c>
      <c r="F18" s="16" t="s">
        <v>6</v>
      </c>
      <c r="G18" s="16" t="s">
        <v>7</v>
      </c>
      <c r="H18" s="16" t="s">
        <v>5</v>
      </c>
      <c r="I18" s="16" t="s">
        <v>6</v>
      </c>
      <c r="J18" s="16" t="s">
        <v>7</v>
      </c>
      <c r="K18" s="16" t="s">
        <v>5</v>
      </c>
      <c r="L18" s="16" t="s">
        <v>6</v>
      </c>
      <c r="M18" s="16" t="s">
        <v>7</v>
      </c>
      <c r="N18" s="16" t="s">
        <v>5</v>
      </c>
      <c r="O18" s="16" t="s">
        <v>6</v>
      </c>
      <c r="P18" s="16" t="s">
        <v>7</v>
      </c>
      <c r="Q18" s="16" t="s">
        <v>5</v>
      </c>
      <c r="R18" s="16" t="s">
        <v>6</v>
      </c>
      <c r="S18" s="16" t="s">
        <v>7</v>
      </c>
    </row>
    <row r="19" spans="1:19" ht="16.5" thickBot="1">
      <c r="A19" s="17" t="s">
        <v>8</v>
      </c>
      <c r="B19" s="126">
        <f>'points T1'!B14</f>
        <v>37</v>
      </c>
      <c r="C19" s="126">
        <f>'points T1'!C14</f>
        <v>17</v>
      </c>
      <c r="D19" s="126">
        <f>'points T1'!D14</f>
        <v>10</v>
      </c>
      <c r="E19" s="126">
        <f>'points T1'!E14</f>
        <v>21</v>
      </c>
      <c r="F19" s="126">
        <f>'points T1'!F14</f>
        <v>14</v>
      </c>
      <c r="G19" s="126">
        <f>'points T1'!G14</f>
        <v>6</v>
      </c>
      <c r="H19" s="126">
        <f>'points T1'!H14</f>
        <v>23</v>
      </c>
      <c r="I19" s="126">
        <f>'points T1'!I14</f>
        <v>33</v>
      </c>
      <c r="J19" s="126">
        <f>'points T1'!J14</f>
        <v>3</v>
      </c>
      <c r="K19" s="126">
        <f>'points T1'!K14</f>
        <v>32</v>
      </c>
      <c r="L19" s="126">
        <f>'points T1'!L14</f>
        <v>26</v>
      </c>
      <c r="M19" s="126">
        <f>'points T1'!M14</f>
        <v>6</v>
      </c>
      <c r="N19" s="126">
        <f>'points T1'!N14</f>
        <v>23</v>
      </c>
      <c r="O19" s="126">
        <f>'points T1'!O14</f>
        <v>22</v>
      </c>
      <c r="P19" s="126">
        <f>'points T1'!P14</f>
        <v>5</v>
      </c>
      <c r="Q19" s="126">
        <f>'points T1'!Q14</f>
        <v>15</v>
      </c>
      <c r="R19" s="126">
        <f>'points T1'!R14</f>
        <v>39</v>
      </c>
      <c r="S19" s="126">
        <f>'points T1'!S14</f>
        <v>0</v>
      </c>
    </row>
    <row r="20" spans="1:19" ht="16.5" thickBot="1">
      <c r="A20" s="17" t="s">
        <v>9</v>
      </c>
      <c r="B20" s="126">
        <f>B14</f>
        <v>26</v>
      </c>
      <c r="C20" s="126">
        <f t="shared" ref="C20:S20" si="1">C14</f>
        <v>10</v>
      </c>
      <c r="D20" s="126">
        <f t="shared" si="1"/>
        <v>10</v>
      </c>
      <c r="E20" s="126">
        <f t="shared" si="1"/>
        <v>25</v>
      </c>
      <c r="F20" s="126">
        <f t="shared" si="1"/>
        <v>15</v>
      </c>
      <c r="G20" s="126">
        <f t="shared" si="1"/>
        <v>6</v>
      </c>
      <c r="H20" s="126">
        <f t="shared" si="1"/>
        <v>12</v>
      </c>
      <c r="I20" s="126">
        <f t="shared" si="1"/>
        <v>15</v>
      </c>
      <c r="J20" s="126">
        <f t="shared" si="1"/>
        <v>4</v>
      </c>
      <c r="K20" s="126">
        <f t="shared" si="1"/>
        <v>22</v>
      </c>
      <c r="L20" s="126">
        <f t="shared" si="1"/>
        <v>24</v>
      </c>
      <c r="M20" s="126">
        <f t="shared" si="1"/>
        <v>2</v>
      </c>
      <c r="N20" s="126">
        <f t="shared" si="1"/>
        <v>18</v>
      </c>
      <c r="O20" s="126">
        <f t="shared" si="1"/>
        <v>12</v>
      </c>
      <c r="P20" s="126">
        <f t="shared" si="1"/>
        <v>8</v>
      </c>
      <c r="Q20" s="126">
        <f t="shared" si="1"/>
        <v>9</v>
      </c>
      <c r="R20" s="126">
        <f t="shared" si="1"/>
        <v>36</v>
      </c>
      <c r="S20" s="126">
        <f t="shared" si="1"/>
        <v>0</v>
      </c>
    </row>
    <row r="21" spans="1:19" ht="16.5" thickBot="1">
      <c r="A21" s="17" t="s">
        <v>24</v>
      </c>
      <c r="B21" s="126">
        <f>IF(B19="","",SUM(B19:B20))</f>
        <v>63</v>
      </c>
      <c r="C21" s="126">
        <f t="shared" ref="C21:S21" si="2">IF(C19="","",SUM(C19:C20))</f>
        <v>27</v>
      </c>
      <c r="D21" s="126">
        <f t="shared" si="2"/>
        <v>20</v>
      </c>
      <c r="E21" s="126">
        <f t="shared" si="2"/>
        <v>46</v>
      </c>
      <c r="F21" s="126">
        <f t="shared" si="2"/>
        <v>29</v>
      </c>
      <c r="G21" s="126">
        <f t="shared" si="2"/>
        <v>12</v>
      </c>
      <c r="H21" s="126">
        <f t="shared" si="2"/>
        <v>35</v>
      </c>
      <c r="I21" s="126">
        <f t="shared" si="2"/>
        <v>48</v>
      </c>
      <c r="J21" s="126">
        <f t="shared" si="2"/>
        <v>7</v>
      </c>
      <c r="K21" s="126">
        <f t="shared" si="2"/>
        <v>54</v>
      </c>
      <c r="L21" s="126">
        <f t="shared" si="2"/>
        <v>50</v>
      </c>
      <c r="M21" s="126">
        <f t="shared" si="2"/>
        <v>8</v>
      </c>
      <c r="N21" s="126">
        <f t="shared" si="2"/>
        <v>41</v>
      </c>
      <c r="O21" s="126">
        <f t="shared" si="2"/>
        <v>34</v>
      </c>
      <c r="P21" s="126">
        <f t="shared" si="2"/>
        <v>13</v>
      </c>
      <c r="Q21" s="126">
        <f t="shared" si="2"/>
        <v>24</v>
      </c>
      <c r="R21" s="126">
        <f t="shared" si="2"/>
        <v>75</v>
      </c>
      <c r="S21" s="126">
        <f t="shared" si="2"/>
        <v>0</v>
      </c>
    </row>
    <row r="22" spans="1:19" ht="16.5" thickBot="1">
      <c r="B22" s="126">
        <f>IF(B21="","",B21-C21)</f>
        <v>36</v>
      </c>
      <c r="C22" s="126">
        <f>IF(C21="","",B21/C21)</f>
        <v>2.3333333333333335</v>
      </c>
      <c r="D22" s="127">
        <v>1</v>
      </c>
      <c r="E22" s="126">
        <f>IF(E21="","",E21-F21)</f>
        <v>17</v>
      </c>
      <c r="F22" s="126">
        <f>IF(F21="","",E21/F21)</f>
        <v>1.5862068965517242</v>
      </c>
      <c r="G22" s="127">
        <v>2</v>
      </c>
      <c r="H22" s="126">
        <f>IF(H21="","",H21-I21)</f>
        <v>-13</v>
      </c>
      <c r="I22" s="126">
        <f>IF(I21="","",H21/I21)</f>
        <v>0.72916666666666663</v>
      </c>
      <c r="J22" s="127">
        <v>5</v>
      </c>
      <c r="K22" s="126">
        <f>IF(K21="","",K21-L21)</f>
        <v>4</v>
      </c>
      <c r="L22" s="126">
        <f>IF(L21="","",K21/L21)</f>
        <v>1.08</v>
      </c>
      <c r="M22" s="127">
        <v>3</v>
      </c>
      <c r="N22" s="126">
        <f>IF(N21="","",N21-O21)</f>
        <v>7</v>
      </c>
      <c r="O22" s="126">
        <f>IF(O21="","",N21/O21)</f>
        <v>1.2058823529411764</v>
      </c>
      <c r="P22" s="127">
        <v>4</v>
      </c>
      <c r="Q22" s="126">
        <f>IF(Q21="","",Q21-R21)</f>
        <v>-51</v>
      </c>
      <c r="R22" s="126">
        <f>IF(R21="","",Q21/R21)</f>
        <v>0.32</v>
      </c>
      <c r="S22" s="127">
        <v>6</v>
      </c>
    </row>
    <row r="23" spans="1:19" s="25" customFormat="1" ht="16.5" thickBot="1">
      <c r="B23" s="16" t="s">
        <v>10</v>
      </c>
      <c r="C23" s="18" t="s">
        <v>11</v>
      </c>
      <c r="D23" s="16" t="s">
        <v>12</v>
      </c>
      <c r="E23" s="16" t="s">
        <v>10</v>
      </c>
      <c r="F23" s="18" t="s">
        <v>11</v>
      </c>
      <c r="G23" s="16" t="s">
        <v>12</v>
      </c>
      <c r="H23" s="16" t="s">
        <v>10</v>
      </c>
      <c r="I23" s="18" t="s">
        <v>11</v>
      </c>
      <c r="J23" s="16" t="s">
        <v>12</v>
      </c>
      <c r="K23" s="16" t="s">
        <v>10</v>
      </c>
      <c r="L23" s="18" t="s">
        <v>11</v>
      </c>
      <c r="M23" s="16" t="s">
        <v>12</v>
      </c>
      <c r="N23" s="16" t="s">
        <v>10</v>
      </c>
      <c r="O23" s="18" t="s">
        <v>11</v>
      </c>
      <c r="P23" s="16" t="s">
        <v>12</v>
      </c>
      <c r="Q23" s="16" t="s">
        <v>10</v>
      </c>
      <c r="R23" s="18" t="s">
        <v>11</v>
      </c>
      <c r="S23" s="16" t="s">
        <v>12</v>
      </c>
    </row>
  </sheetData>
  <mergeCells count="9">
    <mergeCell ref="A1:S1"/>
    <mergeCell ref="A2:S2"/>
    <mergeCell ref="A3:S3"/>
    <mergeCell ref="K5:M5"/>
    <mergeCell ref="N5:P5"/>
    <mergeCell ref="Q5:S5"/>
    <mergeCell ref="B5:D5"/>
    <mergeCell ref="E5:G5"/>
    <mergeCell ref="H5:J5"/>
  </mergeCells>
  <phoneticPr fontId="0" type="noConversion"/>
  <printOptions horizontalCentered="1"/>
  <pageMargins left="0.11811023622047245" right="0.11811023622047245" top="0.98425196850393704" bottom="0.98425196850393704" header="0.51181102362204722" footer="0.51181102362204722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25" workbookViewId="0">
      <selection activeCell="E28" sqref="E28"/>
    </sheetView>
  </sheetViews>
  <sheetFormatPr baseColWidth="10" defaultRowHeight="15.75"/>
  <cols>
    <col min="1" max="1" width="7.7109375" style="5" customWidth="1"/>
    <col min="2" max="2" width="9.7109375" style="5" customWidth="1"/>
    <col min="3" max="3" width="26.7109375" style="6" customWidth="1"/>
    <col min="4" max="5" width="5.7109375" style="5" customWidth="1"/>
    <col min="6" max="6" width="26.7109375" style="6" customWidth="1"/>
    <col min="7" max="7" width="18.7109375" style="6" customWidth="1"/>
    <col min="8" max="16384" width="11.42578125" style="6"/>
  </cols>
  <sheetData>
    <row r="1" spans="1:7" ht="21.95" customHeight="1">
      <c r="A1" s="134" t="str">
        <f>'planning T1'!A1:G1</f>
        <v>CHALLENGE NATIONAL DE TORBALL UNADEV/ANTHV 2017-2018</v>
      </c>
      <c r="B1" s="135"/>
      <c r="C1" s="135"/>
      <c r="D1" s="135"/>
      <c r="E1" s="135"/>
      <c r="F1" s="135"/>
      <c r="G1" s="136"/>
    </row>
    <row r="2" spans="1:7" ht="21.95" customHeight="1">
      <c r="A2" s="137" t="str">
        <f>'planning T1'!A2:G2</f>
        <v>Niveau 3 Masculin</v>
      </c>
      <c r="B2" s="138"/>
      <c r="C2" s="138"/>
      <c r="D2" s="138"/>
      <c r="E2" s="138"/>
      <c r="F2" s="138"/>
      <c r="G2" s="139"/>
    </row>
    <row r="3" spans="1:7" ht="21.95" customHeight="1" thickBot="1">
      <c r="A3" s="140" t="s">
        <v>41</v>
      </c>
      <c r="B3" s="141"/>
      <c r="C3" s="141"/>
      <c r="D3" s="141"/>
      <c r="E3" s="141"/>
      <c r="F3" s="141"/>
      <c r="G3" s="142"/>
    </row>
    <row r="4" spans="1:7" ht="50.1" customHeight="1">
      <c r="A4" s="8"/>
      <c r="B4" s="8"/>
      <c r="C4" s="9"/>
      <c r="D4" s="8"/>
    </row>
    <row r="5" spans="1:7" ht="50.1" customHeight="1" thickBot="1"/>
    <row r="6" spans="1:7" s="4" customFormat="1" ht="20.100000000000001" customHeight="1" thickBot="1">
      <c r="A6" s="23" t="s">
        <v>0</v>
      </c>
      <c r="B6" s="23" t="s">
        <v>1</v>
      </c>
      <c r="C6" s="23" t="s">
        <v>2</v>
      </c>
      <c r="D6" s="152" t="s">
        <v>3</v>
      </c>
      <c r="E6" s="152"/>
      <c r="F6" s="23" t="s">
        <v>2</v>
      </c>
      <c r="G6" s="23" t="s">
        <v>4</v>
      </c>
    </row>
    <row r="7" spans="1:7" s="4" customFormat="1" ht="23.1" customHeight="1" thickBot="1">
      <c r="A7" s="13">
        <v>8</v>
      </c>
      <c r="B7" s="14">
        <f>'Planning T2'!B21+"0:25"</f>
        <v>0.49305555555555552</v>
      </c>
      <c r="C7" s="15" t="str">
        <f>'planning T1'!$F$9</f>
        <v>AMPEA MARTINIQUE</v>
      </c>
      <c r="D7" s="13">
        <v>2</v>
      </c>
      <c r="E7" s="13">
        <v>1</v>
      </c>
      <c r="F7" s="15" t="str">
        <f>'planning T1'!$F$8</f>
        <v>ANICES NICE R1</v>
      </c>
      <c r="G7" s="13" t="s">
        <v>52</v>
      </c>
    </row>
    <row r="8" spans="1:7" s="4" customFormat="1" ht="23.1" customHeight="1" thickBot="1">
      <c r="A8" s="13">
        <v>9</v>
      </c>
      <c r="B8" s="14">
        <f t="shared" ref="B8:B21" si="0">B7+"0:25"</f>
        <v>0.51041666666666663</v>
      </c>
      <c r="C8" s="15" t="str">
        <f>'planning T1'!$C$9</f>
        <v>CST LAVAL</v>
      </c>
      <c r="D8" s="13">
        <v>5</v>
      </c>
      <c r="E8" s="13">
        <v>1</v>
      </c>
      <c r="F8" s="15" t="str">
        <f>'planning T1'!$F$7</f>
        <v>TORBALL H. ANGERS</v>
      </c>
      <c r="G8" s="132" t="s">
        <v>56</v>
      </c>
    </row>
    <row r="9" spans="1:7" s="4" customFormat="1" ht="23.1" customHeight="1" thickBot="1">
      <c r="A9" s="13">
        <v>10</v>
      </c>
      <c r="B9" s="14">
        <f t="shared" si="0"/>
        <v>0.52777777777777779</v>
      </c>
      <c r="C9" s="15" t="str">
        <f>'planning T1'!$C$7</f>
        <v>CS AVH 31 TOULOUSE R.</v>
      </c>
      <c r="D9" s="13">
        <v>2</v>
      </c>
      <c r="E9" s="13">
        <v>2</v>
      </c>
      <c r="F9" s="15" t="str">
        <f>'planning T1'!$C$8</f>
        <v>ASSHAV POITIERS R.</v>
      </c>
      <c r="G9" s="13" t="s">
        <v>57</v>
      </c>
    </row>
    <row r="10" spans="1:7" s="4" customFormat="1" ht="23.1" customHeight="1" thickBot="1">
      <c r="A10" s="13">
        <v>11</v>
      </c>
      <c r="B10" s="14">
        <f t="shared" si="0"/>
        <v>0.54513888888888895</v>
      </c>
      <c r="C10" s="15" t="str">
        <f>'planning T1'!$F$8</f>
        <v>ANICES NICE R1</v>
      </c>
      <c r="D10" s="13">
        <v>5</v>
      </c>
      <c r="E10" s="13">
        <v>3</v>
      </c>
      <c r="F10" s="15" t="str">
        <f>'planning T1'!$C$9</f>
        <v>CST LAVAL</v>
      </c>
      <c r="G10" s="13" t="s">
        <v>53</v>
      </c>
    </row>
    <row r="11" spans="1:7" s="4" customFormat="1" ht="23.1" customHeight="1" thickBot="1">
      <c r="A11" s="13">
        <v>12</v>
      </c>
      <c r="B11" s="14">
        <f t="shared" si="0"/>
        <v>0.56250000000000011</v>
      </c>
      <c r="C11" s="15" t="str">
        <f>'planning T1'!$F$7</f>
        <v>TORBALL H. ANGERS</v>
      </c>
      <c r="D11" s="13">
        <v>6</v>
      </c>
      <c r="E11" s="13">
        <v>12</v>
      </c>
      <c r="F11" s="15" t="str">
        <f>'planning T1'!$F$9</f>
        <v>AMPEA MARTINIQUE</v>
      </c>
      <c r="G11" s="132" t="s">
        <v>58</v>
      </c>
    </row>
    <row r="12" spans="1:7" s="4" customFormat="1" ht="23.1" customHeight="1" thickBot="1">
      <c r="A12" s="13">
        <v>13</v>
      </c>
      <c r="B12" s="14">
        <f t="shared" si="0"/>
        <v>0.57986111111111127</v>
      </c>
      <c r="C12" s="15" t="str">
        <f>'planning T1'!$C$9</f>
        <v>CST LAVAL</v>
      </c>
      <c r="D12" s="13">
        <v>1</v>
      </c>
      <c r="E12" s="13">
        <v>9</v>
      </c>
      <c r="F12" s="15" t="str">
        <f>'planning T1'!$C$7</f>
        <v>CS AVH 31 TOULOUSE R.</v>
      </c>
      <c r="G12" s="130" t="s">
        <v>59</v>
      </c>
    </row>
    <row r="13" spans="1:7" s="4" customFormat="1" ht="23.1" customHeight="1" thickBot="1">
      <c r="A13" s="13">
        <v>14</v>
      </c>
      <c r="B13" s="14">
        <f t="shared" si="0"/>
        <v>0.59722222222222243</v>
      </c>
      <c r="C13" s="15" t="str">
        <f>'planning T1'!$F$7</f>
        <v>TORBALL H. ANGERS</v>
      </c>
      <c r="D13" s="13">
        <v>0</v>
      </c>
      <c r="E13" s="13">
        <v>7</v>
      </c>
      <c r="F13" s="15" t="str">
        <f>'planning T1'!$C$8</f>
        <v>ASSHAV POITIERS R.</v>
      </c>
      <c r="G13" s="13" t="s">
        <v>53</v>
      </c>
    </row>
    <row r="14" spans="1:7" s="4" customFormat="1" ht="23.1" customHeight="1" thickBot="1">
      <c r="A14" s="13">
        <v>15</v>
      </c>
      <c r="B14" s="14">
        <f t="shared" si="0"/>
        <v>0.61458333333333359</v>
      </c>
      <c r="C14" s="15" t="str">
        <f>'planning T1'!$F$8</f>
        <v>ANICES NICE R1</v>
      </c>
      <c r="D14" s="13">
        <v>3</v>
      </c>
      <c r="E14" s="13">
        <v>6</v>
      </c>
      <c r="F14" s="15" t="str">
        <f>'planning T1'!$C$7</f>
        <v>CS AVH 31 TOULOUSE R.</v>
      </c>
      <c r="G14" s="13" t="s">
        <v>57</v>
      </c>
    </row>
    <row r="15" spans="1:7" s="4" customFormat="1" ht="23.1" customHeight="1" thickBot="1">
      <c r="A15" s="13">
        <v>16</v>
      </c>
      <c r="B15" s="14">
        <f t="shared" si="0"/>
        <v>0.63194444444444475</v>
      </c>
      <c r="C15" s="15" t="str">
        <f>'planning T1'!$C$9</f>
        <v>CST LAVAL</v>
      </c>
      <c r="D15" s="13">
        <v>4</v>
      </c>
      <c r="E15" s="13">
        <v>8</v>
      </c>
      <c r="F15" s="15" t="str">
        <f>'planning T1'!$F$9</f>
        <v>AMPEA MARTINIQUE</v>
      </c>
      <c r="G15" s="13" t="s">
        <v>52</v>
      </c>
    </row>
    <row r="16" spans="1:7" s="4" customFormat="1" ht="23.1" customHeight="1" thickBot="1">
      <c r="A16" s="13">
        <v>17</v>
      </c>
      <c r="B16" s="14">
        <f t="shared" si="0"/>
        <v>0.64930555555555591</v>
      </c>
      <c r="C16" s="15" t="str">
        <f>'planning T1'!$C$7</f>
        <v>CS AVH 31 TOULOUSE R.</v>
      </c>
      <c r="D16" s="13">
        <v>5</v>
      </c>
      <c r="E16" s="13">
        <v>2</v>
      </c>
      <c r="F16" s="15" t="str">
        <f>'planning T1'!$F$7</f>
        <v>TORBALL H. ANGERS</v>
      </c>
      <c r="G16" s="13" t="s">
        <v>53</v>
      </c>
    </row>
    <row r="17" spans="1:7" s="4" customFormat="1" ht="23.1" customHeight="1" thickBot="1">
      <c r="A17" s="13">
        <v>18</v>
      </c>
      <c r="B17" s="14">
        <f t="shared" si="0"/>
        <v>0.66666666666666707</v>
      </c>
      <c r="C17" s="15" t="str">
        <f>'planning T1'!$C$8</f>
        <v>ASSHAV POITIERS R.</v>
      </c>
      <c r="D17" s="13">
        <v>5</v>
      </c>
      <c r="E17" s="13">
        <v>2</v>
      </c>
      <c r="F17" s="15" t="str">
        <f>'planning T1'!$F$8</f>
        <v>ANICES NICE R1</v>
      </c>
      <c r="G17" s="130" t="s">
        <v>59</v>
      </c>
    </row>
    <row r="18" spans="1:7" s="4" customFormat="1" ht="23.1" customHeight="1" thickBot="1">
      <c r="A18" s="13">
        <v>19</v>
      </c>
      <c r="B18" s="14">
        <f t="shared" si="0"/>
        <v>0.68402777777777823</v>
      </c>
      <c r="C18" s="15" t="str">
        <f>'planning T1'!$C$7</f>
        <v>CS AVH 31 TOULOUSE R.</v>
      </c>
      <c r="D18" s="13">
        <v>4</v>
      </c>
      <c r="E18" s="13">
        <v>3</v>
      </c>
      <c r="F18" s="15" t="str">
        <f>'planning T1'!$F$9</f>
        <v>AMPEA MARTINIQUE</v>
      </c>
      <c r="G18" s="129" t="s">
        <v>57</v>
      </c>
    </row>
    <row r="19" spans="1:7" s="4" customFormat="1" ht="23.1" customHeight="1" thickBot="1">
      <c r="A19" s="13">
        <v>20</v>
      </c>
      <c r="B19" s="14">
        <f t="shared" si="0"/>
        <v>0.70138888888888939</v>
      </c>
      <c r="C19" s="15" t="str">
        <f>'planning T1'!$C$8</f>
        <v>ASSHAV POITIERS R.</v>
      </c>
      <c r="D19" s="13">
        <v>7</v>
      </c>
      <c r="E19" s="13">
        <v>3</v>
      </c>
      <c r="F19" s="15" t="str">
        <f>'planning T1'!$C$9</f>
        <v>CST LAVAL</v>
      </c>
      <c r="G19" s="13" t="s">
        <v>52</v>
      </c>
    </row>
    <row r="20" spans="1:7" s="4" customFormat="1" ht="23.1" customHeight="1" thickBot="1">
      <c r="A20" s="13">
        <v>21</v>
      </c>
      <c r="B20" s="14">
        <f t="shared" si="0"/>
        <v>0.71875000000000056</v>
      </c>
      <c r="C20" s="15" t="str">
        <f>'planning T1'!$F$8</f>
        <v>ANICES NICE R1</v>
      </c>
      <c r="D20" s="13">
        <v>12</v>
      </c>
      <c r="E20" s="13">
        <v>4</v>
      </c>
      <c r="F20" s="15" t="str">
        <f>'planning T1'!$F$7</f>
        <v>TORBALL H. ANGERS</v>
      </c>
      <c r="G20" s="132" t="s">
        <v>60</v>
      </c>
    </row>
    <row r="21" spans="1:7" s="4" customFormat="1" ht="23.1" customHeight="1" thickBot="1">
      <c r="A21" s="13">
        <v>22</v>
      </c>
      <c r="B21" s="14">
        <f t="shared" si="0"/>
        <v>0.73611111111111172</v>
      </c>
      <c r="C21" s="15" t="str">
        <f>'planning T1'!$F$9</f>
        <v>AMPEA MARTINIQUE</v>
      </c>
      <c r="D21" s="13">
        <v>0</v>
      </c>
      <c r="E21" s="13">
        <v>6</v>
      </c>
      <c r="F21" s="15" t="str">
        <f>'planning T1'!$C$8</f>
        <v>ASSHAV POITIERS R.</v>
      </c>
      <c r="G21" s="13" t="s">
        <v>57</v>
      </c>
    </row>
  </sheetData>
  <mergeCells count="4">
    <mergeCell ref="D6:E6"/>
    <mergeCell ref="A1:G1"/>
    <mergeCell ref="A2:G2"/>
    <mergeCell ref="A3:G3"/>
  </mergeCells>
  <phoneticPr fontId="0" type="noConversion"/>
  <pageMargins left="0.19685039370078741" right="0.19685039370078741" top="0.59055118110236227" bottom="0.19685039370078741" header="0.51181102362204722" footer="0.51181102362204722"/>
  <pageSetup paperSize="9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workbookViewId="0">
      <selection activeCell="J30" sqref="J30"/>
    </sheetView>
  </sheetViews>
  <sheetFormatPr baseColWidth="10" defaultRowHeight="15.75"/>
  <cols>
    <col min="1" max="1" width="4" style="7" customWidth="1"/>
    <col min="2" max="25" width="5.7109375" style="7" customWidth="1"/>
    <col min="26" max="16384" width="11.42578125" style="7"/>
  </cols>
  <sheetData>
    <row r="1" spans="1:25" s="116" customFormat="1" ht="21.95" customHeight="1">
      <c r="A1" s="134" t="str">
        <f>'planning T1'!A1:G1</f>
        <v>CHALLENGE NATIONAL DE TORBALL UNADEV/ANTHV 2017-2018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4"/>
      <c r="T1" s="115"/>
      <c r="U1" s="115"/>
      <c r="V1" s="115"/>
      <c r="W1" s="115"/>
      <c r="X1" s="115"/>
      <c r="Y1" s="115"/>
    </row>
    <row r="2" spans="1:25" s="116" customFormat="1" ht="21.95" customHeight="1">
      <c r="A2" s="137" t="str">
        <f>'Planning T2'!A2:G2</f>
        <v>Niveau 3 Masculin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6"/>
      <c r="T2" s="115"/>
      <c r="U2" s="115"/>
      <c r="V2" s="115"/>
      <c r="W2" s="115"/>
      <c r="X2" s="115"/>
      <c r="Y2" s="115"/>
    </row>
    <row r="3" spans="1:25" s="116" customFormat="1" ht="21.95" customHeight="1" thickBot="1">
      <c r="A3" s="140" t="str">
        <f>'Planning T3'!A3:G3</f>
        <v>Troisième tour : APST Sotteville-Les-Rouen, le 09/06/18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8"/>
      <c r="T3" s="115"/>
      <c r="U3" s="115"/>
      <c r="V3" s="115"/>
      <c r="W3" s="115"/>
      <c r="X3" s="115"/>
      <c r="Y3" s="115"/>
    </row>
    <row r="4" spans="1:25" ht="30" customHeight="1" thickBot="1"/>
    <row r="5" spans="1:25" s="10" customFormat="1" ht="30" customHeight="1" thickBot="1">
      <c r="B5" s="153" t="str">
        <f>'Planning T2'!F8</f>
        <v>CS AVH 31 TOULOUSE R.</v>
      </c>
      <c r="C5" s="153"/>
      <c r="D5" s="153"/>
      <c r="E5" s="153" t="str">
        <f>'Planning T2'!F7</f>
        <v>ASSHAV POITIERS R.</v>
      </c>
      <c r="F5" s="153"/>
      <c r="G5" s="153"/>
      <c r="H5" s="153" t="str">
        <f>'Planning T2'!C7</f>
        <v>CST LAVAL</v>
      </c>
      <c r="I5" s="153"/>
      <c r="J5" s="153"/>
      <c r="K5" s="153" t="str">
        <f>'Planning T2'!C8</f>
        <v>AMPEA MARTINIQUE</v>
      </c>
      <c r="L5" s="153"/>
      <c r="M5" s="153"/>
      <c r="N5" s="153" t="str">
        <f>'Planning T2'!F9</f>
        <v>ANICES NICE R1</v>
      </c>
      <c r="O5" s="153"/>
      <c r="P5" s="153"/>
      <c r="Q5" s="153" t="str">
        <f>'Planning T2'!C9</f>
        <v>TORBALL H. ANGERS</v>
      </c>
      <c r="R5" s="153"/>
      <c r="S5" s="153"/>
    </row>
    <row r="6" spans="1:25" ht="16.5" thickBot="1">
      <c r="B6" s="16" t="s">
        <v>5</v>
      </c>
      <c r="C6" s="16" t="s">
        <v>6</v>
      </c>
      <c r="D6" s="16" t="s">
        <v>7</v>
      </c>
      <c r="E6" s="16" t="s">
        <v>5</v>
      </c>
      <c r="F6" s="16" t="s">
        <v>6</v>
      </c>
      <c r="G6" s="16" t="s">
        <v>7</v>
      </c>
      <c r="H6" s="16" t="s">
        <v>5</v>
      </c>
      <c r="I6" s="16" t="s">
        <v>6</v>
      </c>
      <c r="J6" s="16" t="s">
        <v>7</v>
      </c>
      <c r="K6" s="16" t="s">
        <v>5</v>
      </c>
      <c r="L6" s="16" t="s">
        <v>6</v>
      </c>
      <c r="M6" s="16" t="s">
        <v>7</v>
      </c>
      <c r="N6" s="16" t="s">
        <v>5</v>
      </c>
      <c r="O6" s="16" t="s">
        <v>6</v>
      </c>
      <c r="P6" s="16" t="s">
        <v>7</v>
      </c>
      <c r="Q6" s="16" t="s">
        <v>5</v>
      </c>
      <c r="R6" s="16" t="s">
        <v>6</v>
      </c>
      <c r="S6" s="16" t="s">
        <v>7</v>
      </c>
    </row>
    <row r="7" spans="1:25" ht="16.5" thickBot="1">
      <c r="A7" s="16">
        <v>1</v>
      </c>
      <c r="B7" s="126">
        <f>IF('Planning T3'!D9="","",'Planning T3'!D9)</f>
        <v>2</v>
      </c>
      <c r="C7" s="126">
        <f>IF('Planning T3'!E9="","",'Planning T3'!E9)</f>
        <v>2</v>
      </c>
      <c r="D7" s="126">
        <f>IF(B7="","",IF(B7&gt;C7,2,1)*IF(B7&lt;C7,0,1))</f>
        <v>1</v>
      </c>
      <c r="E7" s="126">
        <f>IF('Planning T3'!E9="","",'Planning T3'!E9)</f>
        <v>2</v>
      </c>
      <c r="F7" s="126">
        <f>IF('Planning T3'!D9="","",'Planning T3'!D9)</f>
        <v>2</v>
      </c>
      <c r="G7" s="126">
        <f>IF(E7="","",IF(E7&gt;F7,2,1)*IF(E7&lt;F7,0,1))</f>
        <v>1</v>
      </c>
      <c r="H7" s="126">
        <f>IF('Planning T3'!D8="","",'Planning T3'!D8)</f>
        <v>5</v>
      </c>
      <c r="I7" s="126">
        <f>IF('Planning T3'!E8="","",'Planning T3'!E8)</f>
        <v>1</v>
      </c>
      <c r="J7" s="126">
        <f>IF(H7="","",IF(H7&gt;I7,2,1)*IF(H7&lt;I7,0,1))</f>
        <v>2</v>
      </c>
      <c r="K7" s="126">
        <f>IF('Planning T3'!D7="","",'Planning T3'!D7)</f>
        <v>2</v>
      </c>
      <c r="L7" s="126">
        <f>IF('Planning T3'!E7="","",'Planning T3'!E7)</f>
        <v>1</v>
      </c>
      <c r="M7" s="126">
        <f>IF(K7="","",IF(K7&gt;L7,2,1)*IF(K7&lt;L7,0,1))</f>
        <v>2</v>
      </c>
      <c r="N7" s="126">
        <f>IF('Planning T3'!E7="","",'Planning T3'!E7)</f>
        <v>1</v>
      </c>
      <c r="O7" s="126">
        <f>IF('Planning T3'!D7="","",'Planning T3'!D7)</f>
        <v>2</v>
      </c>
      <c r="P7" s="126">
        <f>IF(N7="","",IF(N7&gt;O7,2,1)*IF(N7&lt;O7,0,1))</f>
        <v>0</v>
      </c>
      <c r="Q7" s="126">
        <f>IF('Planning T3'!E8="","",'Planning T3'!E8)</f>
        <v>1</v>
      </c>
      <c r="R7" s="126">
        <f>IF('Planning T3'!D8="","",'Planning T3'!D8)</f>
        <v>5</v>
      </c>
      <c r="S7" s="126">
        <f>IF(Q7="","",IF(Q7&gt;R7,2,1)*IF(Q7&lt;R7,0,1))</f>
        <v>0</v>
      </c>
    </row>
    <row r="8" spans="1:25" ht="16.5" thickBot="1">
      <c r="A8" s="16">
        <v>2</v>
      </c>
      <c r="B8" s="126">
        <f>IF('Planning T3'!E12="","",'Planning T3'!E12)</f>
        <v>9</v>
      </c>
      <c r="C8" s="126">
        <f>IF('Planning T3'!D12="","",'Planning T3'!D12)</f>
        <v>1</v>
      </c>
      <c r="D8" s="126">
        <f>IF(B8="","",IF(B8&gt;C8,2,1)*IF(B8&lt;C8,0,1))</f>
        <v>2</v>
      </c>
      <c r="E8" s="126">
        <f>IF('Planning T3'!E13="","",'Planning T3'!E13)</f>
        <v>7</v>
      </c>
      <c r="F8" s="126">
        <f>IF('Planning T3'!D13="","",'Planning T3'!D13)</f>
        <v>0</v>
      </c>
      <c r="G8" s="126">
        <f>IF(E8="","",IF(E8&gt;F8,2,1)*IF(E8&lt;F8,0,1))</f>
        <v>2</v>
      </c>
      <c r="H8" s="126">
        <f>IF('Planning T3'!E10="","",'Planning T3'!E10)</f>
        <v>3</v>
      </c>
      <c r="I8" s="126">
        <f>IF('Planning T3'!D10="","",'Planning T3'!D10)</f>
        <v>5</v>
      </c>
      <c r="J8" s="126">
        <f>IF(H8="","",IF(H8&gt;I8,2,1)*IF(H8&lt;I8,0,1))</f>
        <v>0</v>
      </c>
      <c r="K8" s="126">
        <f>IF('Planning T3'!E11="","",'Planning T3'!E11)</f>
        <v>12</v>
      </c>
      <c r="L8" s="126">
        <f>IF('Planning T3'!D11="","",'Planning T3'!D11)</f>
        <v>6</v>
      </c>
      <c r="M8" s="126">
        <f>IF(K8="","",IF(K8&gt;L8,2,1)*IF(K8&lt;L8,0,1))</f>
        <v>2</v>
      </c>
      <c r="N8" s="126">
        <f>IF('Planning T3'!D10="","",'Planning T3'!D10)</f>
        <v>5</v>
      </c>
      <c r="O8" s="126">
        <f>IF('Planning T3'!E10="","",'Planning T3'!E10)</f>
        <v>3</v>
      </c>
      <c r="P8" s="126">
        <f>IF(N8="","",IF(N8&gt;O8,2,1)*IF(N8&lt;O8,0,1))</f>
        <v>2</v>
      </c>
      <c r="Q8" s="126">
        <f>IF('Planning T3'!D11="","",'Planning T3'!D11)</f>
        <v>6</v>
      </c>
      <c r="R8" s="126">
        <f>IF('Planning T3'!E11="","",'Planning T3'!E11)</f>
        <v>12</v>
      </c>
      <c r="S8" s="126">
        <f>IF(Q8="","",IF(Q8&gt;R8,2,1)*IF(Q8&lt;R8,0,1))</f>
        <v>0</v>
      </c>
    </row>
    <row r="9" spans="1:25" ht="16.5" thickBot="1">
      <c r="A9" s="16">
        <v>3</v>
      </c>
      <c r="B9" s="126">
        <f>IF('Planning T3'!E14="","",'Planning T3'!E14)</f>
        <v>6</v>
      </c>
      <c r="C9" s="126">
        <f>IF('Planning T3'!D14="","",'Planning T3'!D14)</f>
        <v>3</v>
      </c>
      <c r="D9" s="126">
        <f>IF(B9="","",IF(B9&gt;C9,2,1)*IF(B9&lt;C9,0,1))</f>
        <v>2</v>
      </c>
      <c r="E9" s="126">
        <f>IF('Planning T3'!D17="","",'Planning T3'!D17)</f>
        <v>5</v>
      </c>
      <c r="F9" s="126">
        <f>IF('Planning T3'!E17="","",'Planning T3'!E17)</f>
        <v>2</v>
      </c>
      <c r="G9" s="126">
        <f>IF(E9="","",IF(E9&gt;F9,2,1)*IF(E9&lt;F9,0,1))</f>
        <v>2</v>
      </c>
      <c r="H9" s="126">
        <f>IF('Planning T3'!D12="","",'Planning T3'!D12)</f>
        <v>1</v>
      </c>
      <c r="I9" s="126">
        <f>IF('Planning T3'!E12="","",'Planning T3'!E12)</f>
        <v>9</v>
      </c>
      <c r="J9" s="126">
        <f>IF(H9="","",IF(H9&gt;I9,2,1)*IF(H9&lt;I9,0,1))</f>
        <v>0</v>
      </c>
      <c r="K9" s="126">
        <f>IF('Planning T3'!E15="","",'Planning T3'!E15)</f>
        <v>8</v>
      </c>
      <c r="L9" s="126">
        <f>IF('Planning T3'!D15="","",'Planning T3'!D15)</f>
        <v>4</v>
      </c>
      <c r="M9" s="126">
        <f>IF(K9="","",IF(K9&gt;L9,2,1)*IF(K9&lt;L9,0,1))</f>
        <v>2</v>
      </c>
      <c r="N9" s="126">
        <f>IF('Planning T3'!D14="","",'Planning T3'!D14)</f>
        <v>3</v>
      </c>
      <c r="O9" s="126">
        <f>IF('Planning T3'!E14="","",'Planning T3'!E14)</f>
        <v>6</v>
      </c>
      <c r="P9" s="126">
        <f>IF(N9="","",IF(N9&gt;O9,2,1)*IF(N9&lt;O9,0,1))</f>
        <v>0</v>
      </c>
      <c r="Q9" s="126">
        <f>IF('Planning T3'!D13="","",'Planning T3'!D13)</f>
        <v>0</v>
      </c>
      <c r="R9" s="126">
        <f>IF('Planning T3'!E13="","",'Planning T3'!E13)</f>
        <v>7</v>
      </c>
      <c r="S9" s="126">
        <f>IF(Q9="","",IF(Q9&gt;R9,2,1)*IF(Q9&lt;R9,0,1))</f>
        <v>0</v>
      </c>
    </row>
    <row r="10" spans="1:25" ht="16.5" thickBot="1">
      <c r="A10" s="16">
        <v>4</v>
      </c>
      <c r="B10" s="126">
        <f>IF('Planning T3'!D16="","",'Planning T3'!D16)</f>
        <v>5</v>
      </c>
      <c r="C10" s="126">
        <f>IF('Planning T3'!E16="","",'Planning T3'!E16)</f>
        <v>2</v>
      </c>
      <c r="D10" s="126">
        <f>IF(B10="","",IF(B10&gt;C10,2,1)*IF(B10&lt;C10,0,1))</f>
        <v>2</v>
      </c>
      <c r="E10" s="126">
        <f>IF('Planning T3'!D19="","",'Planning T3'!D19)</f>
        <v>7</v>
      </c>
      <c r="F10" s="126">
        <f>IF('Planning T3'!E19="","",'Planning T3'!E19)</f>
        <v>3</v>
      </c>
      <c r="G10" s="126">
        <f>IF(E10="","",IF(E10&gt;F10,2,1)*IF(E10&lt;F10,0,1))</f>
        <v>2</v>
      </c>
      <c r="H10" s="126">
        <f>IF('Planning T3'!D15="","",'Planning T3'!D15)</f>
        <v>4</v>
      </c>
      <c r="I10" s="126">
        <f>IF('Planning T3'!E15="","",'Planning T3'!E15)</f>
        <v>8</v>
      </c>
      <c r="J10" s="126">
        <f>IF(H10="","",IF(H10&gt;I10,2,1)*IF(H10&lt;I10,0,1))</f>
        <v>0</v>
      </c>
      <c r="K10" s="126">
        <f>IF('Planning T3'!E18="","",'Planning T3'!E18)</f>
        <v>3</v>
      </c>
      <c r="L10" s="126">
        <f>IF('Planning T3'!D18="","",'Planning T3'!D18)</f>
        <v>4</v>
      </c>
      <c r="M10" s="126">
        <f>IF(K10="","",IF(K10&gt;L10,2,1)*IF(K10&lt;L10,0,1))</f>
        <v>0</v>
      </c>
      <c r="N10" s="126">
        <f>IF('Planning T3'!E17="","",'Planning T3'!E17)</f>
        <v>2</v>
      </c>
      <c r="O10" s="126">
        <f>IF('Planning T3'!D17="","",'Planning T3'!D17)</f>
        <v>5</v>
      </c>
      <c r="P10" s="126">
        <f>IF(N10="","",IF(N10&gt;O10,2,1)*IF(N10&lt;O10,0,1))</f>
        <v>0</v>
      </c>
      <c r="Q10" s="126">
        <f>IF('Planning T3'!E16="","",'Planning T3'!E16)</f>
        <v>2</v>
      </c>
      <c r="R10" s="126">
        <f>IF('Planning T3'!D16="","",'Planning T3'!D16)</f>
        <v>5</v>
      </c>
      <c r="S10" s="126">
        <f>IF(Q10="","",IF(Q10&gt;R10,2,1)*IF(Q10&lt;R10,0,1))</f>
        <v>0</v>
      </c>
    </row>
    <row r="11" spans="1:25" ht="16.5" thickBot="1">
      <c r="A11" s="16">
        <v>5</v>
      </c>
      <c r="B11" s="126">
        <f>IF('Planning T3'!D18="","",'Planning T3'!D18)</f>
        <v>4</v>
      </c>
      <c r="C11" s="126">
        <f>IF('Planning T3'!E18="","",'Planning T3'!E18)</f>
        <v>3</v>
      </c>
      <c r="D11" s="126">
        <f>IF(B11="","",IF(B11&gt;C11,2,1)*IF(B11&lt;C11,0,1))</f>
        <v>2</v>
      </c>
      <c r="E11" s="126">
        <f>IF('Planning T3'!E21="","",'Planning T3'!E21)</f>
        <v>6</v>
      </c>
      <c r="F11" s="126">
        <f>IF('Planning T3'!D21="","",'Planning T3'!D21)</f>
        <v>0</v>
      </c>
      <c r="G11" s="126">
        <f>IF(E11="","",IF(E11&gt;F11,2,1)*IF(E11&lt;F11,0,1))</f>
        <v>2</v>
      </c>
      <c r="H11" s="126">
        <f>IF('Planning T3'!E19="","",'Planning T3'!E19)</f>
        <v>3</v>
      </c>
      <c r="I11" s="126">
        <f>IF('Planning T3'!D19="","",'Planning T3'!D19)</f>
        <v>7</v>
      </c>
      <c r="J11" s="126">
        <f>IF(H11="","",IF(H11&gt;I11,2,1)*IF(H11&lt;I11,0,1))</f>
        <v>0</v>
      </c>
      <c r="K11" s="126">
        <f>IF('Planning T3'!D21="","",'Planning T3'!D21)</f>
        <v>0</v>
      </c>
      <c r="L11" s="126">
        <f>IF('Planning T3'!E21="","",'Planning T3'!E21)</f>
        <v>6</v>
      </c>
      <c r="M11" s="126">
        <f>IF(K11="","",IF(K11&gt;L11,2,1)*IF(K11&lt;L11,0,1))</f>
        <v>0</v>
      </c>
      <c r="N11" s="126">
        <f>IF('Planning T3'!D20="","",'Planning T3'!D20)</f>
        <v>12</v>
      </c>
      <c r="O11" s="126">
        <f>IF('Planning T3'!E20="","",'Planning T3'!E20)</f>
        <v>4</v>
      </c>
      <c r="P11" s="126">
        <f>IF(N11="","",IF(N11&gt;O11,2,1)*IF(N11&lt;O11,0,1))</f>
        <v>2</v>
      </c>
      <c r="Q11" s="126">
        <f>IF('Planning T3'!E20="","",'Planning T3'!E20)</f>
        <v>4</v>
      </c>
      <c r="R11" s="126">
        <f>IF('Planning T3'!D20="","",'Planning T3'!D20)</f>
        <v>12</v>
      </c>
      <c r="S11" s="126">
        <f>IF(Q11="","",IF(Q11&gt;R11,2,1)*IF(Q11&lt;R11,0,1))</f>
        <v>0</v>
      </c>
    </row>
    <row r="12" spans="1:25" s="24" customFormat="1" ht="23.1" customHeight="1" thickBot="1"/>
    <row r="13" spans="1:25" s="25" customFormat="1" ht="18" customHeight="1" thickBot="1">
      <c r="B13" s="16" t="s">
        <v>5</v>
      </c>
      <c r="C13" s="16" t="s">
        <v>6</v>
      </c>
      <c r="D13" s="16" t="s">
        <v>7</v>
      </c>
      <c r="E13" s="16" t="s">
        <v>5</v>
      </c>
      <c r="F13" s="16" t="s">
        <v>6</v>
      </c>
      <c r="G13" s="16" t="s">
        <v>7</v>
      </c>
      <c r="H13" s="16" t="s">
        <v>5</v>
      </c>
      <c r="I13" s="16" t="s">
        <v>6</v>
      </c>
      <c r="J13" s="16" t="s">
        <v>7</v>
      </c>
      <c r="K13" s="16" t="s">
        <v>5</v>
      </c>
      <c r="L13" s="16" t="s">
        <v>6</v>
      </c>
      <c r="M13" s="16" t="s">
        <v>7</v>
      </c>
      <c r="N13" s="16" t="s">
        <v>5</v>
      </c>
      <c r="O13" s="16" t="s">
        <v>6</v>
      </c>
      <c r="P13" s="16" t="s">
        <v>7</v>
      </c>
      <c r="Q13" s="16" t="s">
        <v>5</v>
      </c>
      <c r="R13" s="16" t="s">
        <v>6</v>
      </c>
      <c r="S13" s="16" t="s">
        <v>7</v>
      </c>
    </row>
    <row r="14" spans="1:25" ht="16.5" thickBot="1">
      <c r="B14" s="126">
        <f t="shared" ref="B14:S14" si="0">IF(B7="","",SUM(B7:B11))</f>
        <v>26</v>
      </c>
      <c r="C14" s="126">
        <f t="shared" si="0"/>
        <v>11</v>
      </c>
      <c r="D14" s="126">
        <f t="shared" si="0"/>
        <v>9</v>
      </c>
      <c r="E14" s="126">
        <f t="shared" si="0"/>
        <v>27</v>
      </c>
      <c r="F14" s="126">
        <f t="shared" si="0"/>
        <v>7</v>
      </c>
      <c r="G14" s="126">
        <f t="shared" si="0"/>
        <v>9</v>
      </c>
      <c r="H14" s="126">
        <f t="shared" si="0"/>
        <v>16</v>
      </c>
      <c r="I14" s="126">
        <f t="shared" si="0"/>
        <v>30</v>
      </c>
      <c r="J14" s="126">
        <f t="shared" si="0"/>
        <v>2</v>
      </c>
      <c r="K14" s="126">
        <f t="shared" si="0"/>
        <v>25</v>
      </c>
      <c r="L14" s="126">
        <f t="shared" si="0"/>
        <v>21</v>
      </c>
      <c r="M14" s="126">
        <f t="shared" si="0"/>
        <v>6</v>
      </c>
      <c r="N14" s="126">
        <f t="shared" si="0"/>
        <v>23</v>
      </c>
      <c r="O14" s="126">
        <f t="shared" si="0"/>
        <v>20</v>
      </c>
      <c r="P14" s="126">
        <f t="shared" si="0"/>
        <v>4</v>
      </c>
      <c r="Q14" s="126">
        <f t="shared" si="0"/>
        <v>13</v>
      </c>
      <c r="R14" s="126">
        <f t="shared" si="0"/>
        <v>41</v>
      </c>
      <c r="S14" s="126">
        <f t="shared" si="0"/>
        <v>0</v>
      </c>
    </row>
    <row r="15" spans="1:25" ht="16.5" thickBot="1">
      <c r="B15" s="126">
        <f>IF(B14="","",B14-C14)</f>
        <v>15</v>
      </c>
      <c r="C15" s="126">
        <f>IF(C14="","",B14/C14)</f>
        <v>2.3636363636363638</v>
      </c>
      <c r="D15" s="127"/>
      <c r="E15" s="126">
        <f>IF(E14="","",E14-F14)</f>
        <v>20</v>
      </c>
      <c r="F15" s="126">
        <f>IF(F14="","",E14/F14)</f>
        <v>3.8571428571428572</v>
      </c>
      <c r="G15" s="127"/>
      <c r="H15" s="126">
        <f>IF(H14="","",H14-I14)</f>
        <v>-14</v>
      </c>
      <c r="I15" s="126">
        <f>IF(I14="","",H14/I14)</f>
        <v>0.53333333333333333</v>
      </c>
      <c r="J15" s="127"/>
      <c r="K15" s="126">
        <f>IF(K14="","",K14-L14)</f>
        <v>4</v>
      </c>
      <c r="L15" s="126">
        <f>IF(L14="","",K14/L14)</f>
        <v>1.1904761904761905</v>
      </c>
      <c r="M15" s="127"/>
      <c r="N15" s="126">
        <f>IF(N14="","",N14-O14)</f>
        <v>3</v>
      </c>
      <c r="O15" s="126">
        <f>IF(O14="","",N14/O14)</f>
        <v>1.1499999999999999</v>
      </c>
      <c r="P15" s="127"/>
      <c r="Q15" s="126">
        <f>IF(Q14="","",Q14-R14)</f>
        <v>-28</v>
      </c>
      <c r="R15" s="126">
        <f>IF(R14="","",Q14/R14)</f>
        <v>0.31707317073170732</v>
      </c>
      <c r="S15" s="127"/>
    </row>
    <row r="16" spans="1:25" s="25" customFormat="1" ht="16.5" thickBot="1">
      <c r="B16" s="16" t="s">
        <v>10</v>
      </c>
      <c r="C16" s="18" t="s">
        <v>11</v>
      </c>
      <c r="D16" s="16" t="s">
        <v>12</v>
      </c>
      <c r="E16" s="16" t="s">
        <v>10</v>
      </c>
      <c r="F16" s="18" t="s">
        <v>11</v>
      </c>
      <c r="G16" s="16" t="s">
        <v>12</v>
      </c>
      <c r="H16" s="16" t="s">
        <v>10</v>
      </c>
      <c r="I16" s="18" t="s">
        <v>11</v>
      </c>
      <c r="J16" s="16" t="s">
        <v>12</v>
      </c>
      <c r="K16" s="16" t="s">
        <v>10</v>
      </c>
      <c r="L16" s="18" t="s">
        <v>11</v>
      </c>
      <c r="M16" s="16" t="s">
        <v>12</v>
      </c>
      <c r="N16" s="16" t="s">
        <v>10</v>
      </c>
      <c r="O16" s="18" t="s">
        <v>11</v>
      </c>
      <c r="P16" s="16" t="s">
        <v>12</v>
      </c>
      <c r="Q16" s="16" t="s">
        <v>10</v>
      </c>
      <c r="R16" s="18" t="s">
        <v>11</v>
      </c>
      <c r="S16" s="16" t="s">
        <v>12</v>
      </c>
    </row>
    <row r="17" spans="1:19" s="24" customFormat="1" ht="23.1" customHeight="1" thickBot="1"/>
    <row r="18" spans="1:19" s="25" customFormat="1" ht="16.5" thickBot="1">
      <c r="B18" s="16" t="s">
        <v>5</v>
      </c>
      <c r="C18" s="16" t="s">
        <v>6</v>
      </c>
      <c r="D18" s="16" t="s">
        <v>7</v>
      </c>
      <c r="E18" s="16" t="s">
        <v>5</v>
      </c>
      <c r="F18" s="16" t="s">
        <v>6</v>
      </c>
      <c r="G18" s="16" t="s">
        <v>7</v>
      </c>
      <c r="H18" s="16" t="s">
        <v>5</v>
      </c>
      <c r="I18" s="16" t="s">
        <v>6</v>
      </c>
      <c r="J18" s="16" t="s">
        <v>7</v>
      </c>
      <c r="K18" s="16" t="s">
        <v>5</v>
      </c>
      <c r="L18" s="16" t="s">
        <v>6</v>
      </c>
      <c r="M18" s="16" t="s">
        <v>7</v>
      </c>
      <c r="N18" s="16" t="s">
        <v>5</v>
      </c>
      <c r="O18" s="16" t="s">
        <v>6</v>
      </c>
      <c r="P18" s="16" t="s">
        <v>7</v>
      </c>
      <c r="Q18" s="16" t="s">
        <v>5</v>
      </c>
      <c r="R18" s="16" t="s">
        <v>6</v>
      </c>
      <c r="S18" s="16" t="s">
        <v>7</v>
      </c>
    </row>
    <row r="19" spans="1:19" ht="16.5" thickBot="1">
      <c r="A19" s="17" t="s">
        <v>8</v>
      </c>
      <c r="B19" s="126">
        <f>'points T1'!B14</f>
        <v>37</v>
      </c>
      <c r="C19" s="126">
        <f>'points T1'!C14</f>
        <v>17</v>
      </c>
      <c r="D19" s="126">
        <f>'points T1'!D14</f>
        <v>10</v>
      </c>
      <c r="E19" s="126">
        <f>'points T1'!E14</f>
        <v>21</v>
      </c>
      <c r="F19" s="126">
        <f>'points T1'!F14</f>
        <v>14</v>
      </c>
      <c r="G19" s="126">
        <f>'points T1'!G14</f>
        <v>6</v>
      </c>
      <c r="H19" s="126">
        <f>'points T1'!H14</f>
        <v>23</v>
      </c>
      <c r="I19" s="126">
        <f>'points T1'!I14</f>
        <v>33</v>
      </c>
      <c r="J19" s="126">
        <f>'points T1'!J14</f>
        <v>3</v>
      </c>
      <c r="K19" s="126">
        <f>'points T1'!K14</f>
        <v>32</v>
      </c>
      <c r="L19" s="126">
        <f>'points T1'!L14</f>
        <v>26</v>
      </c>
      <c r="M19" s="126">
        <f>'points T1'!M14</f>
        <v>6</v>
      </c>
      <c r="N19" s="126">
        <f>'points T1'!N14</f>
        <v>23</v>
      </c>
      <c r="O19" s="126">
        <f>'points T1'!O14</f>
        <v>22</v>
      </c>
      <c r="P19" s="126">
        <f>'points T1'!P14</f>
        <v>5</v>
      </c>
      <c r="Q19" s="126">
        <f>'points T1'!Q14</f>
        <v>15</v>
      </c>
      <c r="R19" s="126">
        <f>'points T1'!R14</f>
        <v>39</v>
      </c>
      <c r="S19" s="126">
        <f>'points T1'!S14</f>
        <v>0</v>
      </c>
    </row>
    <row r="20" spans="1:19" ht="16.5" thickBot="1">
      <c r="A20" s="17" t="s">
        <v>9</v>
      </c>
      <c r="B20" s="126">
        <f>'Points T2'!B14</f>
        <v>26</v>
      </c>
      <c r="C20" s="126">
        <f>'Points T2'!C14</f>
        <v>10</v>
      </c>
      <c r="D20" s="126">
        <f>'Points T2'!D14</f>
        <v>10</v>
      </c>
      <c r="E20" s="126">
        <f>'Points T2'!E14</f>
        <v>25</v>
      </c>
      <c r="F20" s="126">
        <f>'Points T2'!F14</f>
        <v>15</v>
      </c>
      <c r="G20" s="126">
        <f>'Points T2'!G14</f>
        <v>6</v>
      </c>
      <c r="H20" s="126">
        <f>'Points T2'!H14</f>
        <v>12</v>
      </c>
      <c r="I20" s="126">
        <f>'Points T2'!I14</f>
        <v>15</v>
      </c>
      <c r="J20" s="126">
        <f>'Points T2'!J14</f>
        <v>4</v>
      </c>
      <c r="K20" s="126">
        <f>'Points T2'!K14</f>
        <v>22</v>
      </c>
      <c r="L20" s="126">
        <f>'Points T2'!L14</f>
        <v>24</v>
      </c>
      <c r="M20" s="126">
        <f>'Points T2'!M14</f>
        <v>2</v>
      </c>
      <c r="N20" s="126">
        <f>'Points T2'!N14</f>
        <v>18</v>
      </c>
      <c r="O20" s="126">
        <f>'Points T2'!O14</f>
        <v>12</v>
      </c>
      <c r="P20" s="126">
        <f>'Points T2'!P14</f>
        <v>8</v>
      </c>
      <c r="Q20" s="126">
        <f>'Points T2'!Q14</f>
        <v>9</v>
      </c>
      <c r="R20" s="126">
        <f>'Points T2'!R14</f>
        <v>36</v>
      </c>
      <c r="S20" s="126">
        <f>'Points T2'!S14</f>
        <v>0</v>
      </c>
    </row>
    <row r="21" spans="1:19" ht="16.5" thickBot="1">
      <c r="A21" s="17" t="s">
        <v>29</v>
      </c>
      <c r="B21" s="126">
        <f t="shared" ref="B21:S21" si="1">B14</f>
        <v>26</v>
      </c>
      <c r="C21" s="126">
        <f t="shared" si="1"/>
        <v>11</v>
      </c>
      <c r="D21" s="126">
        <f t="shared" si="1"/>
        <v>9</v>
      </c>
      <c r="E21" s="126">
        <f t="shared" si="1"/>
        <v>27</v>
      </c>
      <c r="F21" s="126">
        <f t="shared" si="1"/>
        <v>7</v>
      </c>
      <c r="G21" s="126">
        <f t="shared" si="1"/>
        <v>9</v>
      </c>
      <c r="H21" s="126">
        <f t="shared" si="1"/>
        <v>16</v>
      </c>
      <c r="I21" s="126">
        <f t="shared" si="1"/>
        <v>30</v>
      </c>
      <c r="J21" s="126">
        <f t="shared" si="1"/>
        <v>2</v>
      </c>
      <c r="K21" s="126">
        <f t="shared" si="1"/>
        <v>25</v>
      </c>
      <c r="L21" s="126">
        <f t="shared" si="1"/>
        <v>21</v>
      </c>
      <c r="M21" s="126">
        <f t="shared" si="1"/>
        <v>6</v>
      </c>
      <c r="N21" s="126">
        <f t="shared" si="1"/>
        <v>23</v>
      </c>
      <c r="O21" s="126">
        <f t="shared" si="1"/>
        <v>20</v>
      </c>
      <c r="P21" s="126">
        <f t="shared" si="1"/>
        <v>4</v>
      </c>
      <c r="Q21" s="126">
        <f t="shared" si="1"/>
        <v>13</v>
      </c>
      <c r="R21" s="126">
        <f t="shared" si="1"/>
        <v>41</v>
      </c>
      <c r="S21" s="126">
        <f t="shared" si="1"/>
        <v>0</v>
      </c>
    </row>
    <row r="22" spans="1:19" ht="16.5" thickBot="1">
      <c r="A22" s="17" t="s">
        <v>24</v>
      </c>
      <c r="B22" s="126">
        <f>IF(B19="","",SUM(B19:B21))</f>
        <v>89</v>
      </c>
      <c r="C22" s="126">
        <f t="shared" ref="C22:S22" si="2">IF(C19="","",SUM(C19:C21))</f>
        <v>38</v>
      </c>
      <c r="D22" s="127">
        <f t="shared" si="2"/>
        <v>29</v>
      </c>
      <c r="E22" s="126">
        <f t="shared" si="2"/>
        <v>73</v>
      </c>
      <c r="F22" s="126">
        <f t="shared" si="2"/>
        <v>36</v>
      </c>
      <c r="G22" s="127">
        <f t="shared" si="2"/>
        <v>21</v>
      </c>
      <c r="H22" s="126">
        <f t="shared" si="2"/>
        <v>51</v>
      </c>
      <c r="I22" s="126">
        <f t="shared" si="2"/>
        <v>78</v>
      </c>
      <c r="J22" s="127">
        <f t="shared" si="2"/>
        <v>9</v>
      </c>
      <c r="K22" s="126">
        <f t="shared" si="2"/>
        <v>79</v>
      </c>
      <c r="L22" s="126">
        <f t="shared" si="2"/>
        <v>71</v>
      </c>
      <c r="M22" s="127">
        <f t="shared" si="2"/>
        <v>14</v>
      </c>
      <c r="N22" s="126">
        <f t="shared" si="2"/>
        <v>64</v>
      </c>
      <c r="O22" s="126">
        <f t="shared" si="2"/>
        <v>54</v>
      </c>
      <c r="P22" s="127">
        <f t="shared" si="2"/>
        <v>17</v>
      </c>
      <c r="Q22" s="126">
        <f t="shared" si="2"/>
        <v>37</v>
      </c>
      <c r="R22" s="126">
        <f t="shared" si="2"/>
        <v>116</v>
      </c>
      <c r="S22" s="127">
        <f t="shared" si="2"/>
        <v>0</v>
      </c>
    </row>
    <row r="23" spans="1:19" ht="16.5" thickBot="1">
      <c r="B23" s="126">
        <f>IF(B22="","",B22-C22)</f>
        <v>51</v>
      </c>
      <c r="C23" s="126">
        <f>IF(C22="","",B22/C22)</f>
        <v>2.3421052631578947</v>
      </c>
      <c r="D23" s="126"/>
      <c r="E23" s="126">
        <f>IF(E22="","",E22-F22)</f>
        <v>37</v>
      </c>
      <c r="F23" s="126">
        <f>IF(F22="","",E22/F22)</f>
        <v>2.0277777777777777</v>
      </c>
      <c r="G23" s="126"/>
      <c r="H23" s="126">
        <f>IF(H22="","",H22-I22)</f>
        <v>-27</v>
      </c>
      <c r="I23" s="126">
        <f>IF(I22="","",H22/I22)</f>
        <v>0.65384615384615385</v>
      </c>
      <c r="J23" s="126"/>
      <c r="K23" s="126">
        <f>IF(K22="","",K22-L22)</f>
        <v>8</v>
      </c>
      <c r="L23" s="126">
        <f>IF(L22="","",K22/L22)</f>
        <v>1.1126760563380282</v>
      </c>
      <c r="M23" s="126"/>
      <c r="N23" s="126">
        <f>IF(N22="","",N22-O22)</f>
        <v>10</v>
      </c>
      <c r="O23" s="126">
        <f>IF(O22="","",N22/O22)</f>
        <v>1.1851851851851851</v>
      </c>
      <c r="P23" s="126"/>
      <c r="Q23" s="126">
        <f>IF(Q22="","",Q22-R22)</f>
        <v>-79</v>
      </c>
      <c r="R23" s="126">
        <f>IF(R22="","",Q22/R22)</f>
        <v>0.31896551724137934</v>
      </c>
      <c r="S23" s="126"/>
    </row>
    <row r="24" spans="1:19" s="25" customFormat="1" ht="16.5" thickBot="1">
      <c r="B24" s="16" t="s">
        <v>10</v>
      </c>
      <c r="C24" s="18" t="s">
        <v>11</v>
      </c>
      <c r="D24" s="16" t="s">
        <v>12</v>
      </c>
      <c r="E24" s="16" t="s">
        <v>10</v>
      </c>
      <c r="F24" s="18" t="s">
        <v>11</v>
      </c>
      <c r="G24" s="16" t="s">
        <v>12</v>
      </c>
      <c r="H24" s="16" t="s">
        <v>10</v>
      </c>
      <c r="I24" s="18" t="s">
        <v>11</v>
      </c>
      <c r="J24" s="16" t="s">
        <v>12</v>
      </c>
      <c r="K24" s="16" t="s">
        <v>10</v>
      </c>
      <c r="L24" s="18" t="s">
        <v>11</v>
      </c>
      <c r="M24" s="16" t="s">
        <v>12</v>
      </c>
      <c r="N24" s="16" t="s">
        <v>10</v>
      </c>
      <c r="O24" s="18" t="s">
        <v>11</v>
      </c>
      <c r="P24" s="16" t="s">
        <v>12</v>
      </c>
      <c r="Q24" s="16" t="s">
        <v>10</v>
      </c>
      <c r="R24" s="18" t="s">
        <v>11</v>
      </c>
      <c r="S24" s="16" t="s">
        <v>12</v>
      </c>
    </row>
  </sheetData>
  <mergeCells count="9">
    <mergeCell ref="A1:S1"/>
    <mergeCell ref="A2:S2"/>
    <mergeCell ref="A3:S3"/>
    <mergeCell ref="K5:M5"/>
    <mergeCell ref="N5:P5"/>
    <mergeCell ref="Q5:S5"/>
    <mergeCell ref="B5:D5"/>
    <mergeCell ref="E5:G5"/>
    <mergeCell ref="H5:J5"/>
  </mergeCells>
  <phoneticPr fontId="0" type="noConversion"/>
  <printOptions horizontalCentered="1"/>
  <pageMargins left="0.11811023622047245" right="0.11811023622047245" top="0.98425196850393704" bottom="0.98425196850393704" header="0.51181102362204722" footer="0.51181102362204722"/>
  <pageSetup paperSize="9" orientation="landscape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tabSelected="1" workbookViewId="0">
      <selection activeCell="L6" sqref="L6"/>
    </sheetView>
  </sheetViews>
  <sheetFormatPr baseColWidth="10" defaultRowHeight="12.75"/>
  <cols>
    <col min="1" max="1" width="25.28515625" customWidth="1"/>
    <col min="2" max="9" width="6.42578125" customWidth="1"/>
    <col min="10" max="10" width="6.7109375" customWidth="1"/>
  </cols>
  <sheetData>
    <row r="1" spans="1:10" ht="39.950000000000003" customHeight="1">
      <c r="A1" s="158" t="str">
        <f>+'planning T1'!A1:G1</f>
        <v>CHALLENGE NATIONAL DE TORBALL UNADEV/ANTHV 2017-2018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ht="39.950000000000003" customHeight="1">
      <c r="A2" s="155" t="str">
        <f>+'planning T1'!A2:G2</f>
        <v>Niveau 3 Masculin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0" s="114" customFormat="1" ht="50.1" customHeight="1" thickBot="1">
      <c r="A3" s="159" t="str">
        <f>+'planning T1'!A3:G3</f>
        <v>Premier tour : CS AVH 31 Toulouse, le 17 Février 2018</v>
      </c>
      <c r="B3" s="159"/>
      <c r="C3" s="159"/>
      <c r="D3" s="159"/>
      <c r="E3" s="159"/>
      <c r="F3" s="159"/>
      <c r="G3" s="159"/>
      <c r="H3" s="159"/>
      <c r="I3" s="159"/>
      <c r="J3" s="159"/>
    </row>
    <row r="4" spans="1:10" s="28" customFormat="1" ht="18" customHeight="1">
      <c r="A4" s="54" t="str">
        <f>'planning T1'!C7</f>
        <v>CS AVH 31 TOULOUSE R.</v>
      </c>
      <c r="B4" s="55"/>
      <c r="C4" s="56">
        <f>IF(ISBLANK('planning T1'!D7),"",'planning T1'!D7)</f>
        <v>11</v>
      </c>
      <c r="D4" s="57" t="s">
        <v>16</v>
      </c>
      <c r="E4" s="57">
        <f>IF(ISBLANK('planning T1'!E7),"",'planning T1'!E7)</f>
        <v>2</v>
      </c>
      <c r="F4" s="58" t="str">
        <f>'planning T1'!F7</f>
        <v>TORBALL H. ANGERS</v>
      </c>
      <c r="G4" s="59"/>
      <c r="H4" s="59"/>
      <c r="I4" s="60"/>
      <c r="J4" s="61"/>
    </row>
    <row r="5" spans="1:10" s="28" customFormat="1" ht="18" customHeight="1">
      <c r="A5" s="47" t="str">
        <f>'planning T1'!C8</f>
        <v>ASSHAV POITIERS R.</v>
      </c>
      <c r="B5" s="29"/>
      <c r="C5" s="30">
        <f>IF(ISBLANK('planning T1'!D8),"",'planning T1'!D8)</f>
        <v>2</v>
      </c>
      <c r="D5" s="31" t="s">
        <v>16</v>
      </c>
      <c r="E5" s="31">
        <f>IF(ISBLANK('planning T1'!E8),"",'planning T1'!E8)</f>
        <v>1</v>
      </c>
      <c r="F5" s="37" t="str">
        <f>'planning T1'!F8</f>
        <v>ANICES NICE R1</v>
      </c>
      <c r="G5" s="48"/>
      <c r="H5" s="48"/>
      <c r="I5" s="49"/>
      <c r="J5" s="32"/>
    </row>
    <row r="6" spans="1:10" s="28" customFormat="1" ht="18" customHeight="1">
      <c r="A6" s="47" t="str">
        <f>'planning T1'!C9</f>
        <v>CST LAVAL</v>
      </c>
      <c r="B6" s="29"/>
      <c r="C6" s="30">
        <f>IF(ISBLANK('planning T1'!D9),"",'planning T1'!D9)</f>
        <v>7</v>
      </c>
      <c r="D6" s="31" t="s">
        <v>16</v>
      </c>
      <c r="E6" s="31">
        <f>IF(ISBLANK('planning T1'!E9),"",'planning T1'!E9)</f>
        <v>10</v>
      </c>
      <c r="F6" s="37" t="str">
        <f>'planning T1'!F9</f>
        <v>AMPEA MARTINIQUE</v>
      </c>
      <c r="G6" s="48"/>
      <c r="H6" s="48"/>
      <c r="I6" s="49"/>
      <c r="J6" s="32"/>
    </row>
    <row r="7" spans="1:10" s="28" customFormat="1" ht="18" customHeight="1">
      <c r="A7" s="47" t="str">
        <f>'planning T1'!C10</f>
        <v>ANICES NICE R1</v>
      </c>
      <c r="B7" s="29"/>
      <c r="C7" s="30">
        <f>IF(ISBLANK('planning T1'!D10),"",'planning T1'!D10)</f>
        <v>3</v>
      </c>
      <c r="D7" s="31" t="s">
        <v>16</v>
      </c>
      <c r="E7" s="31">
        <f>IF(ISBLANK('planning T1'!E10),"",'planning T1'!E10)</f>
        <v>9</v>
      </c>
      <c r="F7" s="37" t="str">
        <f>'planning T1'!F10</f>
        <v>CS AVH 31 TOULOUSE R.</v>
      </c>
      <c r="G7" s="48"/>
      <c r="H7" s="48"/>
      <c r="I7" s="49"/>
      <c r="J7" s="32"/>
    </row>
    <row r="8" spans="1:10" s="28" customFormat="1" ht="18" customHeight="1">
      <c r="A8" s="47" t="str">
        <f>'planning T1'!C11</f>
        <v>TORBALL H. ANGERS</v>
      </c>
      <c r="B8" s="29"/>
      <c r="C8" s="30">
        <f>IF(ISBLANK('planning T1'!D11),"",'planning T1'!D11)</f>
        <v>1</v>
      </c>
      <c r="D8" s="31" t="s">
        <v>16</v>
      </c>
      <c r="E8" s="31">
        <f>IF(ISBLANK('planning T1'!E11),"",'planning T1'!E11)</f>
        <v>6</v>
      </c>
      <c r="F8" s="37" t="str">
        <f>'planning T1'!F11</f>
        <v>ASSHAV POITIERS R.</v>
      </c>
      <c r="G8" s="48"/>
      <c r="H8" s="48"/>
      <c r="I8" s="49"/>
      <c r="J8" s="32"/>
    </row>
    <row r="9" spans="1:10" s="28" customFormat="1" ht="18" customHeight="1">
      <c r="A9" s="50" t="str">
        <f>'planning T1'!C12</f>
        <v>ANICES NICE R1</v>
      </c>
      <c r="B9" s="29"/>
      <c r="C9" s="30">
        <f>IF(ISBLANK('planning T1'!D12),"",'planning T1'!D12)</f>
        <v>2</v>
      </c>
      <c r="D9" s="31" t="s">
        <v>16</v>
      </c>
      <c r="E9" s="31">
        <f>IF(ISBLANK('planning T1'!E12),"",'planning T1'!E12)</f>
        <v>2</v>
      </c>
      <c r="F9" s="37" t="str">
        <f>'planning T1'!F12</f>
        <v>CST LAVAL</v>
      </c>
      <c r="G9" s="48"/>
      <c r="H9" s="48"/>
      <c r="I9" s="49"/>
      <c r="J9" s="32"/>
    </row>
    <row r="10" spans="1:10" s="28" customFormat="1" ht="18" customHeight="1">
      <c r="A10" s="47" t="str">
        <f>'planning T1'!C13</f>
        <v>AMPEA MARTINIQUE</v>
      </c>
      <c r="B10" s="29"/>
      <c r="C10" s="30">
        <f>IF(ISBLANK('planning T1'!D13),"",'planning T1'!D13)</f>
        <v>4</v>
      </c>
      <c r="D10" s="31" t="s">
        <v>16</v>
      </c>
      <c r="E10" s="31">
        <f>IF(ISBLANK('planning T1'!E13),"",'planning T1'!E13)</f>
        <v>1</v>
      </c>
      <c r="F10" s="37" t="str">
        <f>'planning T1'!F13</f>
        <v>ASSHAV POITIERS R.</v>
      </c>
      <c r="G10" s="48"/>
      <c r="H10" s="48"/>
      <c r="I10" s="49"/>
      <c r="J10" s="32"/>
    </row>
    <row r="11" spans="1:10" s="28" customFormat="1" ht="18" customHeight="1">
      <c r="A11" s="47" t="str">
        <f>'planning T1'!C14</f>
        <v>CST LAVAL</v>
      </c>
      <c r="B11" s="29"/>
      <c r="C11" s="30">
        <f>IF(ISBLANK('planning T1'!D14),"",'planning T1'!D14)</f>
        <v>4</v>
      </c>
      <c r="D11" s="31" t="s">
        <v>16</v>
      </c>
      <c r="E11" s="31">
        <f>IF(ISBLANK('planning T1'!E14),"",'planning T1'!E14)</f>
        <v>7</v>
      </c>
      <c r="F11" s="37" t="str">
        <f>'planning T1'!F14</f>
        <v>CS AVH 31 TOULOUSE R.</v>
      </c>
      <c r="G11" s="48"/>
      <c r="H11" s="48"/>
      <c r="I11" s="49"/>
      <c r="J11" s="32"/>
    </row>
    <row r="12" spans="1:10" s="28" customFormat="1" ht="18" customHeight="1">
      <c r="A12" s="47" t="str">
        <f>'planning T1'!C15</f>
        <v>ANICES NICE R1</v>
      </c>
      <c r="B12" s="29"/>
      <c r="C12" s="30">
        <f>IF(ISBLANK('planning T1'!D15),"",'planning T1'!D15)</f>
        <v>7</v>
      </c>
      <c r="D12" s="31" t="s">
        <v>16</v>
      </c>
      <c r="E12" s="31">
        <f>IF(ISBLANK('planning T1'!E15),"",'planning T1'!E15)</f>
        <v>3</v>
      </c>
      <c r="F12" s="41" t="str">
        <f>'planning T1'!F15</f>
        <v>TORBALL H. ANGERS</v>
      </c>
      <c r="G12" s="48"/>
      <c r="H12" s="48"/>
      <c r="I12" s="49"/>
      <c r="J12" s="32"/>
    </row>
    <row r="13" spans="1:10" s="28" customFormat="1" ht="18" customHeight="1">
      <c r="A13" s="47" t="str">
        <f>'planning T1'!C16</f>
        <v>ASSHAV POITIERS R.</v>
      </c>
      <c r="B13" s="29"/>
      <c r="C13" s="30">
        <f>IF(ISBLANK('planning T1'!D16),"",'planning T1'!D16)</f>
        <v>8</v>
      </c>
      <c r="D13" s="31" t="s">
        <v>16</v>
      </c>
      <c r="E13" s="31">
        <f>IF(ISBLANK('planning T1'!E16),"",'planning T1'!E16)</f>
        <v>3</v>
      </c>
      <c r="F13" s="37" t="str">
        <f>'planning T1'!F16</f>
        <v>CST LAVAL</v>
      </c>
      <c r="G13" s="48"/>
      <c r="H13" s="48"/>
      <c r="I13" s="49"/>
      <c r="J13" s="32"/>
    </row>
    <row r="14" spans="1:10" s="28" customFormat="1" ht="18" customHeight="1">
      <c r="A14" s="47" t="str">
        <f>'planning T1'!C17</f>
        <v>CS AVH 31 TOULOUSE R.</v>
      </c>
      <c r="B14" s="29"/>
      <c r="C14" s="30">
        <f>IF(ISBLANK('planning T1'!D17),"",'planning T1'!D17)</f>
        <v>5</v>
      </c>
      <c r="D14" s="31" t="s">
        <v>16</v>
      </c>
      <c r="E14" s="31">
        <f>IF(ISBLANK('planning T1'!E17),"",'planning T1'!E17)</f>
        <v>4</v>
      </c>
      <c r="F14" s="37" t="str">
        <f>'planning T1'!F17</f>
        <v>AMPEA MARTINIQUE</v>
      </c>
      <c r="G14" s="48"/>
      <c r="H14" s="48"/>
      <c r="I14" s="49"/>
      <c r="J14" s="32"/>
    </row>
    <row r="15" spans="1:10" s="28" customFormat="1" ht="18" customHeight="1">
      <c r="A15" s="47" t="str">
        <f>'planning T1'!C18</f>
        <v>CST LAVAL</v>
      </c>
      <c r="B15" s="29"/>
      <c r="C15" s="30">
        <f>IF(ISBLANK('planning T1'!D18),"",'planning T1'!D18)</f>
        <v>7</v>
      </c>
      <c r="D15" s="31" t="s">
        <v>16</v>
      </c>
      <c r="E15" s="31">
        <f>IF(ISBLANK('planning T1'!E18),"",'planning T1'!E18)</f>
        <v>6</v>
      </c>
      <c r="F15" s="37" t="str">
        <f>'planning T1'!F18</f>
        <v>TORBALL H. ANGERS</v>
      </c>
      <c r="G15" s="48"/>
      <c r="H15" s="48"/>
      <c r="I15" s="49"/>
      <c r="J15" s="32"/>
    </row>
    <row r="16" spans="1:10" s="28" customFormat="1" ht="18" customHeight="1">
      <c r="A16" s="50" t="str">
        <f>'planning T1'!C19</f>
        <v>AMPEA MARTINIQUE</v>
      </c>
      <c r="B16" s="29"/>
      <c r="C16" s="30">
        <f>IF(ISBLANK('planning T1'!D19),"",'planning T1'!D19)</f>
        <v>6</v>
      </c>
      <c r="D16" s="31" t="s">
        <v>16</v>
      </c>
      <c r="E16" s="31">
        <f>IF(ISBLANK('planning T1'!E19),"",'planning T1'!E19)</f>
        <v>10</v>
      </c>
      <c r="F16" s="37" t="str">
        <f>'planning T1'!F19</f>
        <v>ANICES NICE R1</v>
      </c>
      <c r="G16" s="48"/>
      <c r="H16" s="48"/>
      <c r="I16" s="49"/>
      <c r="J16" s="32"/>
    </row>
    <row r="17" spans="1:10" s="28" customFormat="1" ht="18" customHeight="1">
      <c r="A17" s="47" t="str">
        <f>'planning T1'!C20</f>
        <v>CS AVH 31 TOULOUSE R.</v>
      </c>
      <c r="B17" s="29"/>
      <c r="C17" s="30">
        <f>IF(ISBLANK('planning T1'!D20),"",'planning T1'!D20)</f>
        <v>5</v>
      </c>
      <c r="D17" s="31" t="s">
        <v>16</v>
      </c>
      <c r="E17" s="31">
        <f>IF(ISBLANK('planning T1'!E20),"",'planning T1'!E20)</f>
        <v>4</v>
      </c>
      <c r="F17" s="37" t="str">
        <f>'planning T1'!F20</f>
        <v>ASSHAV POITIERS R.</v>
      </c>
      <c r="G17" s="48"/>
      <c r="H17" s="48"/>
      <c r="I17" s="49"/>
      <c r="J17" s="32"/>
    </row>
    <row r="18" spans="1:10" s="28" customFormat="1" ht="18" customHeight="1" thickBot="1">
      <c r="A18" s="51" t="str">
        <f>'planning T1'!C21</f>
        <v>TORBALL H. ANGERS</v>
      </c>
      <c r="B18" s="33"/>
      <c r="C18" s="34">
        <f>IF(ISBLANK('planning T1'!D21),"",'planning T1'!D21)</f>
        <v>3</v>
      </c>
      <c r="D18" s="35" t="s">
        <v>16</v>
      </c>
      <c r="E18" s="35">
        <f>IF(ISBLANK('planning T1'!E21),"",'planning T1'!E21)</f>
        <v>8</v>
      </c>
      <c r="F18" s="99" t="str">
        <f>'planning T1'!F21</f>
        <v>AMPEA MARTINIQUE</v>
      </c>
      <c r="G18" s="52"/>
      <c r="H18" s="52"/>
      <c r="I18" s="53"/>
      <c r="J18" s="36"/>
    </row>
    <row r="19" spans="1:10" s="93" customFormat="1" ht="120" customHeight="1" thickBot="1">
      <c r="A19" s="160" t="s">
        <v>17</v>
      </c>
      <c r="B19" s="160"/>
      <c r="C19" s="160"/>
      <c r="D19" s="160"/>
      <c r="E19" s="160"/>
      <c r="F19" s="160"/>
      <c r="G19" s="160"/>
      <c r="H19" s="160"/>
      <c r="I19" s="160"/>
      <c r="J19" s="160"/>
    </row>
    <row r="20" spans="1:10" ht="35.1" customHeight="1" thickBot="1">
      <c r="A20" s="79" t="s">
        <v>18</v>
      </c>
      <c r="B20" s="80" t="s">
        <v>19</v>
      </c>
      <c r="C20" s="81" t="s">
        <v>20</v>
      </c>
      <c r="D20" s="81" t="s">
        <v>13</v>
      </c>
      <c r="E20" s="81" t="s">
        <v>14</v>
      </c>
      <c r="F20" s="81" t="s">
        <v>15</v>
      </c>
      <c r="G20" s="81" t="s">
        <v>25</v>
      </c>
      <c r="H20" s="81" t="s">
        <v>26</v>
      </c>
      <c r="I20" s="81" t="s">
        <v>27</v>
      </c>
      <c r="J20" s="113" t="s">
        <v>28</v>
      </c>
    </row>
    <row r="21" spans="1:10" s="28" customFormat="1" ht="18" customHeight="1">
      <c r="A21" s="27" t="str">
        <f>+$A$4</f>
        <v>CS AVH 31 TOULOUSE R.</v>
      </c>
      <c r="B21" s="70">
        <f>'points T1'!$D$14</f>
        <v>10</v>
      </c>
      <c r="C21" s="71">
        <f>SUM(D21:F21)</f>
        <v>5</v>
      </c>
      <c r="D21" s="71">
        <f>IF('points T1'!$D$7=2,1,0)+IF('points T1'!$D$8=2,1,0)+IF('points T1'!$D$9=2,1,0)+IF('points T1'!$D$10=2,1,0)+IF('points T1'!$D$11=2,1,0)</f>
        <v>5</v>
      </c>
      <c r="E21" s="71">
        <f>IF('points T1'!$D$7=1,1,0)+IF('points T1'!$D$8=1,1,0)+IF('points T1'!$D$9=1,1,0)+IF('points T1'!$D$10=1,1,0)+IF('points T1'!$D$11=1,1,0)</f>
        <v>0</v>
      </c>
      <c r="F21" s="71">
        <f>IF('points T1'!$D$7=0,1,0)+IF('points T1'!$D$8=0,1,0)+IF('points T1'!$D$9=0,1,0)+IF('points T1'!$D$10=0,1,0)+IF('points T1'!$D$11=0,1,0)</f>
        <v>0</v>
      </c>
      <c r="G21" s="70">
        <f>'points T1'!$B$14</f>
        <v>37</v>
      </c>
      <c r="H21" s="70">
        <f>'points T1'!$C$14</f>
        <v>17</v>
      </c>
      <c r="I21" s="72">
        <f>G21-H21</f>
        <v>20</v>
      </c>
      <c r="J21" s="73">
        <f>G21/H21</f>
        <v>2.1764705882352939</v>
      </c>
    </row>
    <row r="22" spans="1:10" s="28" customFormat="1" ht="18" customHeight="1">
      <c r="A22" s="32" t="str">
        <f>+$A$5</f>
        <v>ASSHAV POITIERS R.</v>
      </c>
      <c r="B22" s="74">
        <f>'points T1'!$G$14</f>
        <v>6</v>
      </c>
      <c r="C22" s="75">
        <f>SUM(D22:F22)</f>
        <v>5</v>
      </c>
      <c r="D22" s="75">
        <f>IF('points T1'!$G$7=2,1,0)+IF('points T1'!$G$8=2,1,0)+IF('points T1'!$G$9=2,1,0)+IF('points T1'!$G$10=2,1,0)+IF('points T1'!$G$11=2,1,0)</f>
        <v>3</v>
      </c>
      <c r="E22" s="75">
        <f>IF('points T1'!$G$7=1,1,0)+IF('points T1'!$G$8=1,1,0)+IF('points T1'!$G$9=1,1,0)+IF('points T1'!$G$10=1,1,0)+IF('points T1'!$G$11=1,1,0)</f>
        <v>0</v>
      </c>
      <c r="F22" s="75">
        <f>IF('points T1'!$G$7=0,1,0)+IF('points T1'!$G$8=0,1,0)+IF('points T1'!$G$9=0,1,0)+IF('points T1'!$G$10=0,1,0)+IF('points T1'!$G$11=0,1,0)</f>
        <v>2</v>
      </c>
      <c r="G22" s="74">
        <f>'points T1'!$E$14</f>
        <v>21</v>
      </c>
      <c r="H22" s="74">
        <f>'points T1'!$F$14</f>
        <v>14</v>
      </c>
      <c r="I22" s="76">
        <f>G22-H22</f>
        <v>7</v>
      </c>
      <c r="J22" s="77">
        <f>G22/H22</f>
        <v>1.5</v>
      </c>
    </row>
    <row r="23" spans="1:10" s="28" customFormat="1" ht="18" customHeight="1">
      <c r="A23" s="47" t="str">
        <f>+$F$6</f>
        <v>AMPEA MARTINIQUE</v>
      </c>
      <c r="B23" s="74">
        <f>'points T1'!$M$14</f>
        <v>6</v>
      </c>
      <c r="C23" s="75">
        <f>SUM(D23:F23)</f>
        <v>5</v>
      </c>
      <c r="D23" s="75">
        <f>IF('points T1'!$M$7=2,1,0)+IF('points T1'!$M$8=2,1,0)+IF('points T1'!$M$9=2,1,0)+IF('points T1'!$M$10=2,1,0)+IF('points T1'!$M$11=2,1,0)</f>
        <v>3</v>
      </c>
      <c r="E23" s="75">
        <f>IF('points T1'!$M$7=1,1,0)+IF('points T1'!$M$8=1,1,0)+IF('points T1'!$M$9=1,1,0)+IF('points T1'!$M$10=1,1,0)+IF('points T1'!$M$11=1,1,0)</f>
        <v>0</v>
      </c>
      <c r="F23" s="75">
        <f>IF('points T1'!$M$7=0,1,0)+IF('points T1'!$M$8=0,1,0)+IF('points T1'!$M$9=0,1,0)+IF('points T1'!$M$10=0,1,0)+IF('points T1'!$M$11=0,1,0)</f>
        <v>2</v>
      </c>
      <c r="G23" s="74">
        <f>'points T1'!$K$14</f>
        <v>32</v>
      </c>
      <c r="H23" s="74">
        <f>'points T1'!$L$14</f>
        <v>26</v>
      </c>
      <c r="I23" s="76">
        <f>G23-H23</f>
        <v>6</v>
      </c>
      <c r="J23" s="77">
        <f>G23/H23</f>
        <v>1.2307692307692308</v>
      </c>
    </row>
    <row r="24" spans="1:10" s="28" customFormat="1" ht="18" customHeight="1">
      <c r="A24" s="47" t="str">
        <f>+$F$5</f>
        <v>ANICES NICE R1</v>
      </c>
      <c r="B24" s="74">
        <f>'points T1'!$P$14</f>
        <v>5</v>
      </c>
      <c r="C24" s="75">
        <f>SUM(D24:F24)</f>
        <v>5</v>
      </c>
      <c r="D24" s="75">
        <f>IF('points T1'!$P$7=2,1,0)+IF('points T1'!$P$8=2,1,0)+IF('points T1'!$P$9=2,1,0)+IF('points T1'!$P$10=2,1,0)+IF('points T1'!$P$11=2,1,0)</f>
        <v>2</v>
      </c>
      <c r="E24" s="75">
        <f>IF('points T1'!$P$7=1,1,0)+IF('points T1'!$P$8=1,1,0)+IF('points T1'!$P$9=1,1,0)+IF('points T1'!$P$10=1,1,0)+IF('points T1'!$P$11=1,1,0)</f>
        <v>1</v>
      </c>
      <c r="F24" s="75">
        <f>IF('points T1'!$P$7=0,1,0)+IF('points T1'!$P$8=0,1,0)+IF('points T1'!$P$9=0,1,0)+IF('points T1'!$P$10=0,1,0)+IF('points T1'!$P$11=0,1,0)</f>
        <v>2</v>
      </c>
      <c r="G24" s="74">
        <f>'points T1'!$N$14</f>
        <v>23</v>
      </c>
      <c r="H24" s="74">
        <f>'points T1'!$O$14</f>
        <v>22</v>
      </c>
      <c r="I24" s="76">
        <f>G24-H24</f>
        <v>1</v>
      </c>
      <c r="J24" s="77">
        <f>G24/H24</f>
        <v>1.0454545454545454</v>
      </c>
    </row>
    <row r="25" spans="1:10" s="28" customFormat="1" ht="18" customHeight="1">
      <c r="A25" s="50" t="str">
        <f>+$A$6</f>
        <v>CST LAVAL</v>
      </c>
      <c r="B25" s="74">
        <f>'points T1'!$J$14</f>
        <v>3</v>
      </c>
      <c r="C25" s="75">
        <f>SUM(D25:F25)</f>
        <v>5</v>
      </c>
      <c r="D25" s="75">
        <f>IF('points T1'!$J$7=2,1,0)+IF('points T1'!$J$8=2,1,0)+IF('points T1'!$J$9=2,1,0)+IF('points T1'!$J$10=2,1,0)+IF('points T1'!$J$11=2,1,0)</f>
        <v>1</v>
      </c>
      <c r="E25" s="75">
        <f>IF('points T1'!$J$7=1,1,0)+IF('points T1'!$J$8=1,1,0)+IF('points T1'!$J$9=1,1,0)+IF('points T1'!$J$10=1,1,0)+IF('points T1'!$J$11=1,1,0)</f>
        <v>1</v>
      </c>
      <c r="F25" s="75">
        <f>IF('points T1'!$J$7=0,1,0)+IF('points T1'!$J$8=0,1,0)+IF('points T1'!$J$9=0,1,0)+IF('points T1'!$J$10=0,1,0)+IF('points T1'!$J$11=0,1,0)</f>
        <v>3</v>
      </c>
      <c r="G25" s="74">
        <f>'points T1'!$H$14</f>
        <v>23</v>
      </c>
      <c r="H25" s="74">
        <f>'points T1'!$I$14</f>
        <v>33</v>
      </c>
      <c r="I25" s="76">
        <f>G25-H25</f>
        <v>-10</v>
      </c>
      <c r="J25" s="77">
        <f>G25/H25</f>
        <v>0.69696969696969702</v>
      </c>
    </row>
    <row r="26" spans="1:10" s="28" customFormat="1" ht="18" customHeight="1" thickBot="1">
      <c r="A26" s="47" t="str">
        <f>+$F$4</f>
        <v>TORBALL H. ANGERS</v>
      </c>
      <c r="B26" s="108">
        <f>'points T1'!$S$14</f>
        <v>0</v>
      </c>
      <c r="C26" s="109">
        <f>SUM(D26:F26)</f>
        <v>5</v>
      </c>
      <c r="D26" s="109">
        <f>IF('points T1'!$S$7=2,1,0)+IF('points T1'!$S$8=2,1,0)+IF('points T1'!$S$9=2,1,0)+IF('points T1'!$S$10=2,1,0)+IF('points T1'!$S$11=2,1,0)</f>
        <v>0</v>
      </c>
      <c r="E26" s="109">
        <f>IF('points T1'!$S$7=1,1,0)+IF('points T1'!$S$8=1,1,0)+IF('points T1'!$S$9=1,1,0)+IF('points T1'!$S$10=1,1,0)+IF('points T1'!$S$11=1,1,0)</f>
        <v>0</v>
      </c>
      <c r="F26" s="109">
        <f>IF('points T1'!$S$7=0,1,0)+IF('points T1'!$S$8=0,1,0)+IF('points T1'!$S$9=0,1,0)+IF('points T1'!$S$10=0,1,0)+IF('points T1'!$S$11=0,1,0)</f>
        <v>5</v>
      </c>
      <c r="G26" s="108">
        <f>'points T1'!$Q$14</f>
        <v>15</v>
      </c>
      <c r="H26" s="108">
        <f>'points T1'!$R$14</f>
        <v>39</v>
      </c>
      <c r="I26" s="110">
        <f>G26-H26</f>
        <v>-24</v>
      </c>
      <c r="J26" s="112">
        <f>G26/H26</f>
        <v>0.38461538461538464</v>
      </c>
    </row>
    <row r="27" spans="1:10" s="28" customFormat="1" ht="18" customHeight="1" thickBot="1">
      <c r="A27" s="98" t="s">
        <v>21</v>
      </c>
      <c r="B27" s="87">
        <f t="shared" ref="B27:I27" si="0">SUM(B21:B26)</f>
        <v>30</v>
      </c>
      <c r="C27" s="88">
        <f t="shared" si="0"/>
        <v>30</v>
      </c>
      <c r="D27" s="88">
        <f t="shared" si="0"/>
        <v>14</v>
      </c>
      <c r="E27" s="88">
        <f t="shared" si="0"/>
        <v>2</v>
      </c>
      <c r="F27" s="88">
        <f t="shared" si="0"/>
        <v>14</v>
      </c>
      <c r="G27" s="88">
        <f t="shared" si="0"/>
        <v>151</v>
      </c>
      <c r="H27" s="88">
        <f t="shared" si="0"/>
        <v>151</v>
      </c>
      <c r="I27" s="88">
        <f t="shared" si="0"/>
        <v>0</v>
      </c>
      <c r="J27" s="88"/>
    </row>
    <row r="28" spans="1:10" s="28" customFormat="1" ht="50.1" customHeight="1">
      <c r="A28" s="157" t="str">
        <f>'planning T1'!A1:G1</f>
        <v>CHALLENGE NATIONAL DE TORBALL UNADEV/ANTHV 2017-2018</v>
      </c>
      <c r="B28" s="157"/>
      <c r="C28" s="157"/>
      <c r="D28" s="157"/>
      <c r="E28" s="157"/>
      <c r="F28" s="157"/>
      <c r="G28" s="157"/>
      <c r="H28" s="157"/>
      <c r="I28" s="157"/>
      <c r="J28" s="157"/>
    </row>
    <row r="29" spans="1:10" s="28" customFormat="1" ht="50.1" customHeight="1">
      <c r="A29" s="155" t="str">
        <f>'Planning T2'!A2:G2</f>
        <v>Niveau 3 Masculin</v>
      </c>
      <c r="B29" s="155"/>
      <c r="C29" s="155"/>
      <c r="D29" s="155"/>
      <c r="E29" s="155"/>
      <c r="F29" s="155"/>
      <c r="G29" s="155"/>
      <c r="H29" s="155"/>
      <c r="I29" s="155"/>
      <c r="J29" s="155"/>
    </row>
    <row r="30" spans="1:10" s="111" customFormat="1" ht="50.1" customHeight="1" thickBot="1">
      <c r="A30" s="156" t="str">
        <f>'Planning T2'!A3:G3</f>
        <v>Deuxième tour : CS AVH 31 Toulouse, le 17/02/18 et APST Sotteville-Les-Rouen, le 09/06/18</v>
      </c>
      <c r="B30" s="156"/>
      <c r="C30" s="156"/>
      <c r="D30" s="156"/>
      <c r="E30" s="156"/>
      <c r="F30" s="156"/>
      <c r="G30" s="156"/>
      <c r="H30" s="156"/>
      <c r="I30" s="156"/>
      <c r="J30" s="156"/>
    </row>
    <row r="31" spans="1:10" s="28" customFormat="1" ht="18" customHeight="1">
      <c r="A31" s="38" t="str">
        <f>'Planning T2'!$C$7</f>
        <v>CST LAVAL</v>
      </c>
      <c r="B31" s="62"/>
      <c r="C31" s="63">
        <f>IF(ISBLANK('Planning T2'!D7),"",'Planning T2'!D7)</f>
        <v>1</v>
      </c>
      <c r="D31" s="26" t="s">
        <v>16</v>
      </c>
      <c r="E31" s="64">
        <f>IF(ISBLANK('Planning T2'!E7),"",'Planning T2'!E7)</f>
        <v>3</v>
      </c>
      <c r="F31" s="38" t="str">
        <f>'Planning T2'!$F$7</f>
        <v>ASSHAV POITIERS R.</v>
      </c>
      <c r="G31" s="39"/>
      <c r="H31" s="39"/>
      <c r="I31" s="39"/>
      <c r="J31" s="40"/>
    </row>
    <row r="32" spans="1:10" s="28" customFormat="1" ht="18" customHeight="1">
      <c r="A32" s="37" t="str">
        <f>'Planning T2'!$C$8</f>
        <v>AMPEA MARTINIQUE</v>
      </c>
      <c r="B32" s="50"/>
      <c r="C32" s="65">
        <f>IF(ISBLANK('Planning T2'!D8),"",'Planning T2'!D8)</f>
        <v>2</v>
      </c>
      <c r="D32" s="31" t="s">
        <v>16</v>
      </c>
      <c r="E32" s="66">
        <f>IF(ISBLANK('Planning T2'!E8),"",'Planning T2'!E8)</f>
        <v>8</v>
      </c>
      <c r="F32" s="37" t="str">
        <f>'Planning T2'!$F$8</f>
        <v>CS AVH 31 TOULOUSE R.</v>
      </c>
      <c r="G32" s="42"/>
      <c r="H32" s="42"/>
      <c r="I32" s="42"/>
      <c r="J32" s="43"/>
    </row>
    <row r="33" spans="1:10" s="28" customFormat="1" ht="18" customHeight="1">
      <c r="A33" s="37" t="str">
        <f>'Planning T2'!$C$9</f>
        <v>TORBALL H. ANGERS</v>
      </c>
      <c r="B33" s="50"/>
      <c r="C33" s="65">
        <f>IF(ISBLANK('Planning T2'!D9),"",'Planning T2'!D9)</f>
        <v>3</v>
      </c>
      <c r="D33" s="31" t="s">
        <v>16</v>
      </c>
      <c r="E33" s="66">
        <f>IF(ISBLANK('Planning T2'!E9),"",'Planning T2'!E9)</f>
        <v>6</v>
      </c>
      <c r="F33" s="37" t="str">
        <f>'Planning T2'!$F$9</f>
        <v>ANICES NICE R1</v>
      </c>
      <c r="G33" s="42"/>
      <c r="H33" s="42"/>
      <c r="I33" s="42"/>
      <c r="J33" s="43"/>
    </row>
    <row r="34" spans="1:10" s="28" customFormat="1" ht="18" customHeight="1">
      <c r="A34" s="37" t="str">
        <f>'Planning T2'!$F$8</f>
        <v>CS AVH 31 TOULOUSE R.</v>
      </c>
      <c r="B34" s="50"/>
      <c r="C34" s="65">
        <f>IF(ISBLANK('Planning T2'!D10),"",'Planning T2'!D10)</f>
        <v>4</v>
      </c>
      <c r="D34" s="31" t="s">
        <v>16</v>
      </c>
      <c r="E34" s="66">
        <f>IF(ISBLANK('Planning T2'!E10),"",'Planning T2'!E10)</f>
        <v>2</v>
      </c>
      <c r="F34" s="37" t="str">
        <f>'Planning T2'!$C$7</f>
        <v>CST LAVAL</v>
      </c>
      <c r="G34" s="42"/>
      <c r="H34" s="42"/>
      <c r="I34" s="42"/>
      <c r="J34" s="43"/>
    </row>
    <row r="35" spans="1:10" s="28" customFormat="1" ht="18" customHeight="1">
      <c r="A35" s="37" t="str">
        <f>'Planning T2'!$F$7</f>
        <v>ASSHAV POITIERS R.</v>
      </c>
      <c r="B35" s="50"/>
      <c r="C35" s="65">
        <f>IF(ISBLANK('Planning T2'!D11),"",'Planning T2'!D11)</f>
        <v>9</v>
      </c>
      <c r="D35" s="31" t="s">
        <v>16</v>
      </c>
      <c r="E35" s="66">
        <f>IF(ISBLANK('Planning T2'!E11),"",'Planning T2'!E11)</f>
        <v>7</v>
      </c>
      <c r="F35" s="37" t="str">
        <f>'Planning T2'!$C$8</f>
        <v>AMPEA MARTINIQUE</v>
      </c>
      <c r="G35" s="42"/>
      <c r="H35" s="42"/>
      <c r="I35" s="42"/>
      <c r="J35" s="43"/>
    </row>
    <row r="36" spans="1:10" s="28" customFormat="1" ht="18" customHeight="1">
      <c r="A36" s="37" t="str">
        <f>'Planning T2'!$F$8</f>
        <v>CS AVH 31 TOULOUSE R.</v>
      </c>
      <c r="B36" s="50"/>
      <c r="C36" s="65">
        <f>IF(ISBLANK('Planning T2'!D12),"",'Planning T2'!D12)</f>
        <v>5</v>
      </c>
      <c r="D36" s="31" t="s">
        <v>16</v>
      </c>
      <c r="E36" s="66">
        <f>IF(ISBLANK('Planning T2'!E12),"",'Planning T2'!E12)</f>
        <v>2</v>
      </c>
      <c r="F36" s="37" t="str">
        <f>'Planning T2'!$F$9</f>
        <v>ANICES NICE R1</v>
      </c>
      <c r="G36" s="42"/>
      <c r="H36" s="42"/>
      <c r="I36" s="42"/>
      <c r="J36" s="43"/>
    </row>
    <row r="37" spans="1:10" s="28" customFormat="1" ht="18" customHeight="1">
      <c r="A37" s="37" t="str">
        <f>'Planning T2'!$C$8</f>
        <v>AMPEA MARTINIQUE</v>
      </c>
      <c r="B37" s="50"/>
      <c r="C37" s="65">
        <f>IF(ISBLANK('Planning T2'!D13),"",'Planning T2'!D13)</f>
        <v>10</v>
      </c>
      <c r="D37" s="31" t="s">
        <v>16</v>
      </c>
      <c r="E37" s="66">
        <f>IF(ISBLANK('Planning T2'!E13),"",'Planning T2'!E13)</f>
        <v>0</v>
      </c>
      <c r="F37" s="37" t="str">
        <f>'Planning T2'!$C$9</f>
        <v>TORBALL H. ANGERS</v>
      </c>
      <c r="G37" s="42"/>
      <c r="H37" s="42"/>
      <c r="I37" s="42"/>
      <c r="J37" s="43"/>
    </row>
    <row r="38" spans="1:10" s="28" customFormat="1" ht="18" customHeight="1">
      <c r="A38" s="37" t="str">
        <f>'Planning T2'!$C$7</f>
        <v>CST LAVAL</v>
      </c>
      <c r="B38" s="50"/>
      <c r="C38" s="65">
        <f>IF(ISBLANK('Planning T2'!D14),"",'Planning T2'!D14)</f>
        <v>1</v>
      </c>
      <c r="D38" s="31" t="s">
        <v>16</v>
      </c>
      <c r="E38" s="66">
        <f>IF(ISBLANK('Planning T2'!E14),"",'Planning T2'!E14)</f>
        <v>3</v>
      </c>
      <c r="F38" s="37" t="str">
        <f>'Planning T2'!$F$9</f>
        <v>ANICES NICE R1</v>
      </c>
      <c r="G38" s="42"/>
      <c r="H38" s="42"/>
      <c r="I38" s="42"/>
      <c r="J38" s="43"/>
    </row>
    <row r="39" spans="1:10" s="28" customFormat="1" ht="18" customHeight="1">
      <c r="A39" s="37" t="str">
        <f>'Planning T2'!$F$7</f>
        <v>ASSHAV POITIERS R.</v>
      </c>
      <c r="B39" s="50"/>
      <c r="C39" s="65">
        <f>IF(ISBLANK('Planning T2'!D15),"",'Planning T2'!D15)</f>
        <v>2</v>
      </c>
      <c r="D39" s="31" t="s">
        <v>16</v>
      </c>
      <c r="E39" s="66">
        <f>IF(ISBLANK('Planning T2'!E15),"",'Planning T2'!E15)</f>
        <v>3</v>
      </c>
      <c r="F39" s="37" t="str">
        <f>'Planning T2'!$F$8</f>
        <v>CS AVH 31 TOULOUSE R.</v>
      </c>
      <c r="G39" s="42"/>
      <c r="H39" s="42"/>
      <c r="I39" s="42"/>
      <c r="J39" s="43"/>
    </row>
    <row r="40" spans="1:10" s="28" customFormat="1" ht="18" customHeight="1">
      <c r="A40" s="37" t="str">
        <f>'Planning T2'!$F$9</f>
        <v>ANICES NICE R1</v>
      </c>
      <c r="B40" s="50"/>
      <c r="C40" s="65">
        <f>IF(ISBLANK('Planning T2'!D16),"",'Planning T2'!D16)</f>
        <v>4</v>
      </c>
      <c r="D40" s="31" t="s">
        <v>16</v>
      </c>
      <c r="E40" s="66">
        <f>IF(ISBLANK('Planning T2'!E16),"",'Planning T2'!E16)</f>
        <v>1</v>
      </c>
      <c r="F40" s="37" t="str">
        <f>'Planning T2'!$C$8</f>
        <v>AMPEA MARTINIQUE</v>
      </c>
      <c r="G40" s="42"/>
      <c r="H40" s="42"/>
      <c r="I40" s="42"/>
      <c r="J40" s="43"/>
    </row>
    <row r="41" spans="1:10" s="28" customFormat="1" ht="18" customHeight="1">
      <c r="A41" s="37" t="str">
        <f>'Planning T2'!$C$9</f>
        <v>TORBALL H. ANGERS</v>
      </c>
      <c r="B41" s="50"/>
      <c r="C41" s="65">
        <f>IF(ISBLANK('Planning T2'!D17),"",'Planning T2'!D17)</f>
        <v>3</v>
      </c>
      <c r="D41" s="31" t="s">
        <v>16</v>
      </c>
      <c r="E41" s="66">
        <f>IF(ISBLANK('Planning T2'!E17),"",'Planning T2'!E17)</f>
        <v>5</v>
      </c>
      <c r="F41" s="37" t="str">
        <f>'Planning T2'!$C$7</f>
        <v>CST LAVAL</v>
      </c>
      <c r="G41" s="42"/>
      <c r="H41" s="42"/>
      <c r="I41" s="42"/>
      <c r="J41" s="43"/>
    </row>
    <row r="42" spans="1:10" s="28" customFormat="1" ht="18" customHeight="1">
      <c r="A42" s="37" t="str">
        <f>'Planning T2'!$F$9</f>
        <v>ANICES NICE R1</v>
      </c>
      <c r="B42" s="50"/>
      <c r="C42" s="65">
        <f>IF(ISBLANK('Planning T2'!D18),"",'Planning T2'!D18)</f>
        <v>3</v>
      </c>
      <c r="D42" s="31" t="s">
        <v>16</v>
      </c>
      <c r="E42" s="66">
        <f>IF(ISBLANK('Planning T2'!E18),"",'Planning T2'!E18)</f>
        <v>2</v>
      </c>
      <c r="F42" s="37" t="str">
        <f>'Planning T2'!$F$7</f>
        <v>ASSHAV POITIERS R.</v>
      </c>
      <c r="G42" s="42"/>
      <c r="H42" s="42"/>
      <c r="I42" s="42"/>
      <c r="J42" s="43"/>
    </row>
    <row r="43" spans="1:10" s="28" customFormat="1" ht="18" customHeight="1">
      <c r="A43" s="37" t="str">
        <f>'Planning T2'!$C$9</f>
        <v>TORBALL H. ANGERS</v>
      </c>
      <c r="B43" s="50"/>
      <c r="C43" s="65">
        <f>IF(ISBLANK('Planning T2'!D19),"",'Planning T2'!D19)</f>
        <v>2</v>
      </c>
      <c r="D43" s="31" t="s">
        <v>16</v>
      </c>
      <c r="E43" s="66">
        <f>IF(ISBLANK('Planning T2'!E19),"",'Planning T2'!E19)</f>
        <v>6</v>
      </c>
      <c r="F43" s="37" t="str">
        <f>'Planning T2'!$F$8</f>
        <v>CS AVH 31 TOULOUSE R.</v>
      </c>
      <c r="G43" s="42"/>
      <c r="H43" s="42"/>
      <c r="I43" s="42"/>
      <c r="J43" s="43"/>
    </row>
    <row r="44" spans="1:10" s="28" customFormat="1" ht="18" customHeight="1">
      <c r="A44" s="37" t="str">
        <f>'Planning T2'!$C$8</f>
        <v>AMPEA MARTINIQUE</v>
      </c>
      <c r="B44" s="50"/>
      <c r="C44" s="65">
        <f>IF(ISBLANK('Planning T2'!D20),"",'Planning T2'!D20)</f>
        <v>2</v>
      </c>
      <c r="D44" s="31" t="s">
        <v>16</v>
      </c>
      <c r="E44" s="66">
        <f>IF(ISBLANK('Planning T2'!E20),"",'Planning T2'!E20)</f>
        <v>3</v>
      </c>
      <c r="F44" s="37" t="str">
        <f>'Planning T2'!$C$7</f>
        <v>CST LAVAL</v>
      </c>
      <c r="G44" s="42"/>
      <c r="H44" s="42"/>
      <c r="I44" s="42"/>
      <c r="J44" s="43"/>
    </row>
    <row r="45" spans="1:10" s="28" customFormat="1" ht="18" customHeight="1" thickBot="1">
      <c r="A45" s="99" t="str">
        <f>'Planning T2'!$F$7</f>
        <v>ASSHAV POITIERS R.</v>
      </c>
      <c r="B45" s="67"/>
      <c r="C45" s="68">
        <f>IF(ISBLANK('Planning T2'!D21),"",'Planning T2'!D21)</f>
        <v>9</v>
      </c>
      <c r="D45" s="35" t="s">
        <v>16</v>
      </c>
      <c r="E45" s="69">
        <f>IF(ISBLANK('Planning T2'!E21),"",'Planning T2'!E21)</f>
        <v>1</v>
      </c>
      <c r="F45" s="99" t="str">
        <f>'Planning T2'!$C$9</f>
        <v>TORBALL H. ANGERS</v>
      </c>
      <c r="G45" s="44"/>
      <c r="H45" s="44"/>
      <c r="I45" s="44"/>
      <c r="J45" s="45"/>
    </row>
    <row r="46" spans="1:10" s="46" customFormat="1" ht="120" customHeight="1" thickBot="1">
      <c r="A46" s="92" t="s">
        <v>22</v>
      </c>
      <c r="B46" s="92"/>
      <c r="C46" s="92"/>
      <c r="D46" s="92"/>
      <c r="E46" s="92"/>
      <c r="F46" s="92"/>
      <c r="G46" s="92"/>
      <c r="H46" s="92"/>
      <c r="I46" s="92"/>
      <c r="J46" s="92"/>
    </row>
    <row r="47" spans="1:10" s="28" customFormat="1" ht="35.1" customHeight="1" thickBot="1">
      <c r="A47" s="79" t="s">
        <v>18</v>
      </c>
      <c r="B47" s="80" t="s">
        <v>19</v>
      </c>
      <c r="C47" s="81" t="s">
        <v>20</v>
      </c>
      <c r="D47" s="81" t="s">
        <v>13</v>
      </c>
      <c r="E47" s="81" t="s">
        <v>14</v>
      </c>
      <c r="F47" s="81" t="s">
        <v>15</v>
      </c>
      <c r="G47" s="81" t="s">
        <v>25</v>
      </c>
      <c r="H47" s="81" t="s">
        <v>26</v>
      </c>
      <c r="I47" s="81" t="s">
        <v>27</v>
      </c>
      <c r="J47" s="113" t="s">
        <v>28</v>
      </c>
    </row>
    <row r="48" spans="1:10" s="28" customFormat="1" ht="18" customHeight="1">
      <c r="A48" s="61" t="str">
        <f>+$A$4</f>
        <v>CS AVH 31 TOULOUSE R.</v>
      </c>
      <c r="B48" s="104">
        <f>'Points T2'!$D$14</f>
        <v>10</v>
      </c>
      <c r="C48" s="105">
        <f>SUM(D48:F48)</f>
        <v>5</v>
      </c>
      <c r="D48" s="105">
        <f>IF('Points T2'!$D$7=2,1,0)+IF('Points T2'!$D$8=2,1,0)+IF('Points T2'!$D$9=2,1,0)+IF('Points T2'!$D$10=2,1,0)+IF('Points T2'!$D$11=2,1,0)</f>
        <v>5</v>
      </c>
      <c r="E48" s="105">
        <f>IF('Points T2'!$D$7=1,1,0)+IF('Points T2'!$D$8=1,1,0)+IF('Points T2'!$D$9=1,1,0)+IF('Points T2'!$D$10=1,1,0)+IF('Points T2'!$D$11=1,1,0)</f>
        <v>0</v>
      </c>
      <c r="F48" s="105">
        <f>IF('Points T2'!$D$7=0,1,0)+IF('Points T2'!$D$8=0,1,0)+IF('Points T2'!$D$9=0,1,0)+IF('Points T2'!$D$10=0,1,0)+IF('Points T2'!$D$11=0,1,0)</f>
        <v>0</v>
      </c>
      <c r="G48" s="104">
        <f>'Points T2'!$B$14</f>
        <v>26</v>
      </c>
      <c r="H48" s="104">
        <f>'Points T2'!$C$14</f>
        <v>10</v>
      </c>
      <c r="I48" s="106">
        <f>G48-H48</f>
        <v>16</v>
      </c>
      <c r="J48" s="107">
        <f>G48/H48</f>
        <v>2.6</v>
      </c>
    </row>
    <row r="49" spans="1:10" s="28" customFormat="1" ht="18" customHeight="1">
      <c r="A49" s="47" t="str">
        <f>+$F$5</f>
        <v>ANICES NICE R1</v>
      </c>
      <c r="B49" s="74">
        <f>'Points T2'!$P$14</f>
        <v>8</v>
      </c>
      <c r="C49" s="75">
        <f>SUM(D49:F49)</f>
        <v>5</v>
      </c>
      <c r="D49" s="75">
        <f>IF('Points T2'!$P$7=2,1,0)+IF('Points T2'!$P$8=2,1,0)+IF('Points T2'!$P$9=2,1,0)+IF('Points T2'!$P$10=2,1,0)+IF('Points T2'!$P$11=2,1,0)</f>
        <v>4</v>
      </c>
      <c r="E49" s="75">
        <f>IF('Points T2'!$P$7=1,1,0)+IF('Points T2'!$P$8=1,1,0)+IF('Points T2'!$P$9=1,1,0)+IF('Points T2'!$P$10=1,1,0)+IF('Points T2'!$P$11=1,1,0)</f>
        <v>0</v>
      </c>
      <c r="F49" s="75">
        <f>IF('Points T2'!$P$7=0,1,0)+IF('Points T2'!$P$8=0,1,0)+IF('Points T2'!$P$9=0,1,0)+IF('Points T2'!$P$10=0,1,0)+IF('Points T2'!$P$11=0,1,0)</f>
        <v>1</v>
      </c>
      <c r="G49" s="74">
        <f>'Points T2'!$N$14</f>
        <v>18</v>
      </c>
      <c r="H49" s="74">
        <f>'Points T2'!$O$14</f>
        <v>12</v>
      </c>
      <c r="I49" s="76">
        <f>G49-H49</f>
        <v>6</v>
      </c>
      <c r="J49" s="77">
        <f>G49/H49</f>
        <v>1.5</v>
      </c>
    </row>
    <row r="50" spans="1:10" s="28" customFormat="1" ht="18" customHeight="1">
      <c r="A50" s="32" t="str">
        <f>+$A$5</f>
        <v>ASSHAV POITIERS R.</v>
      </c>
      <c r="B50" s="74">
        <f>'Points T2'!$G$14</f>
        <v>6</v>
      </c>
      <c r="C50" s="75">
        <f>SUM(D50:F50)</f>
        <v>5</v>
      </c>
      <c r="D50" s="75">
        <f>IF('Points T2'!$G$7=2,1,0)+IF('Points T2'!$G$8=2,1,0)+IF('Points T2'!$G$9=2,1,0)+IF('Points T2'!$G$10=2,1,0)+IF('Points T2'!$G$11=2,1,0)</f>
        <v>3</v>
      </c>
      <c r="E50" s="75">
        <f>IF('Points T2'!$G$7=1,1,0)+IF('Points T2'!$G$8=1,1,0)+IF('Points T2'!$G$9=1,1,0)+IF('Points T2'!$G$10=1,1,0)+IF('Points T2'!$G$11=1,1,0)</f>
        <v>0</v>
      </c>
      <c r="F50" s="75">
        <f>IF('Points T2'!$G$7=0,1,0)+IF('Points T2'!$G$8=0,1,0)+IF('Points T2'!$G$9=0,1,0)+IF('Points T2'!$G$10=0,1,0)+IF('Points T2'!$G$11=0,1,0)</f>
        <v>2</v>
      </c>
      <c r="G50" s="74">
        <f>'Points T2'!$E$14</f>
        <v>25</v>
      </c>
      <c r="H50" s="74">
        <f>'Points T2'!$F$14</f>
        <v>15</v>
      </c>
      <c r="I50" s="76">
        <f>G50-H50</f>
        <v>10</v>
      </c>
      <c r="J50" s="77">
        <f>G50/H50</f>
        <v>1.6666666666666667</v>
      </c>
    </row>
    <row r="51" spans="1:10" s="28" customFormat="1" ht="18" customHeight="1">
      <c r="A51" s="50" t="str">
        <f>+$A$6</f>
        <v>CST LAVAL</v>
      </c>
      <c r="B51" s="74">
        <f>'Points T2'!$J$14</f>
        <v>4</v>
      </c>
      <c r="C51" s="75">
        <f>SUM(D51:F51)</f>
        <v>5</v>
      </c>
      <c r="D51" s="75">
        <f>IF('Points T2'!$J$7=2,1,0)+IF('Points T2'!$J$8=2,1,0)+IF('Points T2'!$J$9=2,1,0)+IF('Points T2'!$J$10=2,1,0)+IF('Points T2'!$J$11=2,1,0)</f>
        <v>2</v>
      </c>
      <c r="E51" s="75">
        <f>IF('Points T2'!$J$7=1,1,0)+IF('Points T2'!$J$8=1,1,0)+IF('Points T2'!$J$9=1,1,0)+IF('Points T2'!$J$10=1,1,0)+IF('Points T2'!$J$11=1,1,0)</f>
        <v>0</v>
      </c>
      <c r="F51" s="75">
        <f>IF('Points T2'!$J$7=0,1,0)+IF('Points T2'!$J$8=0,1,0)+IF('Points T2'!$J$9=0,1,0)+IF('Points T2'!$J$10=0,1,0)+IF('Points T2'!$J$11=0,1,0)</f>
        <v>3</v>
      </c>
      <c r="G51" s="74">
        <f>'Points T2'!$H$14</f>
        <v>12</v>
      </c>
      <c r="H51" s="74">
        <f>'Points T2'!$I$14</f>
        <v>15</v>
      </c>
      <c r="I51" s="76">
        <f>G51-H51</f>
        <v>-3</v>
      </c>
      <c r="J51" s="77">
        <f>G51/H51</f>
        <v>0.8</v>
      </c>
    </row>
    <row r="52" spans="1:10" s="28" customFormat="1" ht="18" customHeight="1">
      <c r="A52" s="47" t="str">
        <f>+$F$6</f>
        <v>AMPEA MARTINIQUE</v>
      </c>
      <c r="B52" s="74">
        <f>'Points T2'!$M$14</f>
        <v>2</v>
      </c>
      <c r="C52" s="75">
        <f>SUM(D52:F52)</f>
        <v>5</v>
      </c>
      <c r="D52" s="75">
        <f>IF('Points T2'!$M$7=2,1,0)+IF('Points T2'!$M$8=2,1,0)+IF('Points T2'!$M$9=2,1,0)+IF('Points T2'!$M$10=2,1,0)+IF('Points T2'!$M$11=2,1,0)</f>
        <v>1</v>
      </c>
      <c r="E52" s="75">
        <f>IF('Points T2'!$M$7=1,1,0)+IF('Points T2'!$M$8=1,1,0)+IF('Points T2'!$M$9=1,1,0)+IF('Points T2'!$M$10=1,1,0)+IF('Points T2'!$M$11=1,1,0)</f>
        <v>0</v>
      </c>
      <c r="F52" s="75">
        <f>IF('Points T2'!$M$7=0,1,0)+IF('Points T2'!$M$8=0,1,0)+IF('Points T2'!$M$9=0,1,0)+IF('Points T2'!$M$10=0,1,0)+IF('Points T2'!$M$11=0,1,0)</f>
        <v>4</v>
      </c>
      <c r="G52" s="74">
        <f>'Points T2'!$K$14</f>
        <v>22</v>
      </c>
      <c r="H52" s="74">
        <f>'Points T2'!$L$14</f>
        <v>24</v>
      </c>
      <c r="I52" s="76">
        <f>G52-H52</f>
        <v>-2</v>
      </c>
      <c r="J52" s="77">
        <f>G52/H52</f>
        <v>0.91666666666666663</v>
      </c>
    </row>
    <row r="53" spans="1:10" s="28" customFormat="1" ht="18" customHeight="1" thickBot="1">
      <c r="A53" s="47" t="str">
        <f>+$F$4</f>
        <v>TORBALL H. ANGERS</v>
      </c>
      <c r="B53" s="108">
        <f>'Points T2'!$S$14</f>
        <v>0</v>
      </c>
      <c r="C53" s="109">
        <f>SUM(D53:F53)</f>
        <v>5</v>
      </c>
      <c r="D53" s="109">
        <f>IF('Points T2'!$S$7=2,1,0)+IF('Points T2'!$S$8=2,1,0)+IF('Points T2'!$S$9=2,1,0)+IF('Points T2'!$S$10=2,1,0)+IF('Points T2'!$S$11=2,1,0)</f>
        <v>0</v>
      </c>
      <c r="E53" s="109">
        <f>IF('Points T2'!$S$7=1,1,0)+IF('Points T2'!$S$8=1,1,0)+IF('Points T2'!$S$9=1,1,0)+IF('Points T2'!$S$10=1,1,0)+IF('Points T2'!$S$11=1,1,0)</f>
        <v>0</v>
      </c>
      <c r="F53" s="109">
        <f>IF('Points T2'!$S$7=0,1,0)+IF('Points T2'!$S$8=0,1,0)+IF('Points T2'!$S$9=0,1,0)+IF('Points T2'!$S$10=0,1,0)+IF('Points T2'!$S$11=0,1,0)</f>
        <v>5</v>
      </c>
      <c r="G53" s="108">
        <f>'Points T2'!$Q$14</f>
        <v>9</v>
      </c>
      <c r="H53" s="108">
        <f>'Points T2'!$R$14</f>
        <v>36</v>
      </c>
      <c r="I53" s="110">
        <f>G53-H53</f>
        <v>-27</v>
      </c>
      <c r="J53" s="112">
        <f>G53/H53</f>
        <v>0.25</v>
      </c>
    </row>
    <row r="54" spans="1:10" s="28" customFormat="1" ht="18" customHeight="1" thickBot="1">
      <c r="A54" s="89" t="s">
        <v>21</v>
      </c>
      <c r="B54" s="87">
        <f t="shared" ref="B54:I54" si="1">SUM(B48:B53)</f>
        <v>30</v>
      </c>
      <c r="C54" s="88">
        <f t="shared" si="1"/>
        <v>30</v>
      </c>
      <c r="D54" s="88">
        <f t="shared" si="1"/>
        <v>15</v>
      </c>
      <c r="E54" s="88">
        <f t="shared" si="1"/>
        <v>0</v>
      </c>
      <c r="F54" s="88">
        <f t="shared" si="1"/>
        <v>15</v>
      </c>
      <c r="G54" s="88">
        <f t="shared" si="1"/>
        <v>112</v>
      </c>
      <c r="H54" s="88">
        <f t="shared" si="1"/>
        <v>112</v>
      </c>
      <c r="I54" s="88">
        <f t="shared" si="1"/>
        <v>0</v>
      </c>
      <c r="J54" s="88"/>
    </row>
    <row r="55" spans="1:10" s="28" customFormat="1" ht="50.1" customHeight="1">
      <c r="A55" s="158" t="str">
        <f>A1</f>
        <v>CHALLENGE NATIONAL DE TORBALL UNADEV/ANTHV 2017-2018</v>
      </c>
      <c r="B55" s="158"/>
      <c r="C55" s="158"/>
      <c r="D55" s="158"/>
      <c r="E55" s="158"/>
      <c r="F55" s="158"/>
      <c r="G55" s="158"/>
      <c r="H55" s="158"/>
      <c r="I55" s="158"/>
      <c r="J55" s="158"/>
    </row>
    <row r="56" spans="1:10" s="28" customFormat="1" ht="50.1" customHeight="1">
      <c r="A56" s="155" t="str">
        <f>A2</f>
        <v>Niveau 3 Masculin</v>
      </c>
      <c r="B56" s="155"/>
      <c r="C56" s="155"/>
      <c r="D56" s="155"/>
      <c r="E56" s="155"/>
      <c r="F56" s="155"/>
      <c r="G56" s="155"/>
      <c r="H56" s="155"/>
      <c r="I56" s="155"/>
      <c r="J56" s="155"/>
    </row>
    <row r="57" spans="1:10" s="111" customFormat="1" ht="50.1" customHeight="1" thickBot="1">
      <c r="A57" s="159" t="str">
        <f>+'Planning T3'!A3:G3</f>
        <v>Troisième tour : APST Sotteville-Les-Rouen, le 09/06/18</v>
      </c>
      <c r="B57" s="159"/>
      <c r="C57" s="159"/>
      <c r="D57" s="159"/>
      <c r="E57" s="159"/>
      <c r="F57" s="159"/>
      <c r="G57" s="159"/>
      <c r="H57" s="159"/>
      <c r="I57" s="159"/>
      <c r="J57" s="159"/>
    </row>
    <row r="58" spans="1:10" s="28" customFormat="1" ht="18" customHeight="1">
      <c r="A58" s="100" t="str">
        <f>'Planning T3'!C7</f>
        <v>AMPEA MARTINIQUE</v>
      </c>
      <c r="B58" s="101"/>
      <c r="C58" s="64">
        <f>IF(ISBLANK('Planning T3'!D7),"",'Planning T3'!D7)</f>
        <v>2</v>
      </c>
      <c r="D58" s="26" t="s">
        <v>16</v>
      </c>
      <c r="E58" s="64">
        <f>IF(ISBLANK('Planning T3'!E7),"",'Planning T3'!E7)</f>
        <v>1</v>
      </c>
      <c r="F58" s="38" t="str">
        <f>'Planning T3'!F7</f>
        <v>ANICES NICE R1</v>
      </c>
      <c r="G58" s="102"/>
      <c r="H58" s="102"/>
      <c r="I58" s="102"/>
      <c r="J58" s="103"/>
    </row>
    <row r="59" spans="1:10" s="28" customFormat="1" ht="18" customHeight="1">
      <c r="A59" s="47" t="str">
        <f>'Planning T3'!C8</f>
        <v>CST LAVAL</v>
      </c>
      <c r="B59" s="29"/>
      <c r="C59" s="66">
        <f>IF(ISBLANK('Planning T3'!D8),"",'Planning T3'!D8)</f>
        <v>5</v>
      </c>
      <c r="D59" s="31" t="s">
        <v>16</v>
      </c>
      <c r="E59" s="66">
        <f>IF(ISBLANK('Planning T3'!E8),"",'Planning T3'!E8)</f>
        <v>1</v>
      </c>
      <c r="F59" s="37" t="str">
        <f>'Planning T3'!F8</f>
        <v>TORBALL H. ANGERS</v>
      </c>
      <c r="G59" s="48"/>
      <c r="H59" s="48"/>
      <c r="I59" s="48"/>
      <c r="J59" s="49"/>
    </row>
    <row r="60" spans="1:10" s="28" customFormat="1" ht="18" customHeight="1">
      <c r="A60" s="47" t="str">
        <f>'Planning T3'!C9</f>
        <v>CS AVH 31 TOULOUSE R.</v>
      </c>
      <c r="B60" s="29"/>
      <c r="C60" s="66">
        <f>IF(ISBLANK('Planning T3'!D9),"",'Planning T3'!D9)</f>
        <v>2</v>
      </c>
      <c r="D60" s="31" t="s">
        <v>16</v>
      </c>
      <c r="E60" s="66">
        <f>IF(ISBLANK('Planning T3'!E9),"",'Planning T3'!E9)</f>
        <v>2</v>
      </c>
      <c r="F60" s="37" t="str">
        <f>'Planning T3'!F9</f>
        <v>ASSHAV POITIERS R.</v>
      </c>
      <c r="G60" s="48"/>
      <c r="H60" s="48"/>
      <c r="I60" s="48"/>
      <c r="J60" s="49"/>
    </row>
    <row r="61" spans="1:10" s="28" customFormat="1" ht="18" customHeight="1">
      <c r="A61" s="47" t="str">
        <f>'Planning T3'!C10</f>
        <v>ANICES NICE R1</v>
      </c>
      <c r="B61" s="29"/>
      <c r="C61" s="66">
        <f>IF(ISBLANK('Planning T3'!D10),"",'Planning T3'!D10)</f>
        <v>5</v>
      </c>
      <c r="D61" s="31" t="s">
        <v>16</v>
      </c>
      <c r="E61" s="66">
        <f>IF(ISBLANK('Planning T3'!E10),"",'Planning T3'!E10)</f>
        <v>3</v>
      </c>
      <c r="F61" s="37" t="str">
        <f>'Planning T3'!F10</f>
        <v>CST LAVAL</v>
      </c>
      <c r="G61" s="48"/>
      <c r="H61" s="48"/>
      <c r="I61" s="48"/>
      <c r="J61" s="49"/>
    </row>
    <row r="62" spans="1:10" s="28" customFormat="1" ht="18" customHeight="1">
      <c r="A62" s="47" t="str">
        <f>'Planning T3'!C11</f>
        <v>TORBALL H. ANGERS</v>
      </c>
      <c r="B62" s="29"/>
      <c r="C62" s="66">
        <f>IF(ISBLANK('Planning T3'!D11),"",'Planning T3'!D11)</f>
        <v>6</v>
      </c>
      <c r="D62" s="31" t="s">
        <v>16</v>
      </c>
      <c r="E62" s="66">
        <f>IF(ISBLANK('Planning T3'!E11),"",'Planning T3'!E11)</f>
        <v>12</v>
      </c>
      <c r="F62" s="37" t="str">
        <f>'Planning T3'!F11</f>
        <v>AMPEA MARTINIQUE</v>
      </c>
      <c r="G62" s="48"/>
      <c r="H62" s="48"/>
      <c r="I62" s="48"/>
      <c r="J62" s="49"/>
    </row>
    <row r="63" spans="1:10" s="28" customFormat="1" ht="18" customHeight="1">
      <c r="A63" s="47" t="str">
        <f>'Planning T3'!C12</f>
        <v>CST LAVAL</v>
      </c>
      <c r="B63" s="29"/>
      <c r="C63" s="66">
        <f>IF(ISBLANK('Planning T3'!D12),"",'Planning T3'!D12)</f>
        <v>1</v>
      </c>
      <c r="D63" s="31" t="s">
        <v>16</v>
      </c>
      <c r="E63" s="66">
        <f>IF(ISBLANK('Planning T3'!E12),"",'Planning T3'!E12)</f>
        <v>9</v>
      </c>
      <c r="F63" s="37" t="str">
        <f>'Planning T3'!F12</f>
        <v>CS AVH 31 TOULOUSE R.</v>
      </c>
      <c r="G63" s="48"/>
      <c r="H63" s="48"/>
      <c r="I63" s="48"/>
      <c r="J63" s="49"/>
    </row>
    <row r="64" spans="1:10" s="28" customFormat="1" ht="18" customHeight="1">
      <c r="A64" s="47" t="str">
        <f>'Planning T3'!C13</f>
        <v>TORBALL H. ANGERS</v>
      </c>
      <c r="B64" s="29"/>
      <c r="C64" s="66">
        <f>IF(ISBLANK('Planning T3'!D13),"",'Planning T3'!D13)</f>
        <v>0</v>
      </c>
      <c r="D64" s="31" t="s">
        <v>16</v>
      </c>
      <c r="E64" s="66">
        <f>IF(ISBLANK('Planning T3'!E13),"",'Planning T3'!E13)</f>
        <v>7</v>
      </c>
      <c r="F64" s="37" t="str">
        <f>'Planning T3'!F13</f>
        <v>ASSHAV POITIERS R.</v>
      </c>
      <c r="G64" s="48"/>
      <c r="H64" s="48"/>
      <c r="I64" s="48"/>
      <c r="J64" s="49"/>
    </row>
    <row r="65" spans="1:10" s="28" customFormat="1" ht="18" customHeight="1">
      <c r="A65" s="47" t="str">
        <f>'Planning T3'!C14</f>
        <v>ANICES NICE R1</v>
      </c>
      <c r="B65" s="29"/>
      <c r="C65" s="66">
        <f>IF(ISBLANK('Planning T3'!D14),"",'Planning T3'!D14)</f>
        <v>3</v>
      </c>
      <c r="D65" s="31" t="s">
        <v>16</v>
      </c>
      <c r="E65" s="66">
        <f>IF(ISBLANK('Planning T3'!E14),"",'Planning T3'!E14)</f>
        <v>6</v>
      </c>
      <c r="F65" s="37" t="str">
        <f>'Planning T3'!F14</f>
        <v>CS AVH 31 TOULOUSE R.</v>
      </c>
      <c r="G65" s="48"/>
      <c r="H65" s="48"/>
      <c r="I65" s="48"/>
      <c r="J65" s="49"/>
    </row>
    <row r="66" spans="1:10" s="28" customFormat="1" ht="18" customHeight="1">
      <c r="A66" s="47" t="str">
        <f>'Planning T3'!C15</f>
        <v>CST LAVAL</v>
      </c>
      <c r="B66" s="29"/>
      <c r="C66" s="66">
        <f>IF(ISBLANK('Planning T3'!D15),"",'Planning T3'!D15)</f>
        <v>4</v>
      </c>
      <c r="D66" s="31" t="s">
        <v>16</v>
      </c>
      <c r="E66" s="66">
        <f>IF(ISBLANK('Planning T3'!E15),"",'Planning T3'!E15)</f>
        <v>8</v>
      </c>
      <c r="F66" s="37" t="str">
        <f>'Planning T3'!F15</f>
        <v>AMPEA MARTINIQUE</v>
      </c>
      <c r="G66" s="48"/>
      <c r="H66" s="48"/>
      <c r="I66" s="48"/>
      <c r="J66" s="49"/>
    </row>
    <row r="67" spans="1:10" s="28" customFormat="1" ht="18" customHeight="1">
      <c r="A67" s="47" t="str">
        <f>'Planning T3'!C16</f>
        <v>CS AVH 31 TOULOUSE R.</v>
      </c>
      <c r="B67" s="29"/>
      <c r="C67" s="66">
        <f>IF(ISBLANK('Planning T3'!D16),"",'Planning T3'!D16)</f>
        <v>5</v>
      </c>
      <c r="D67" s="31" t="s">
        <v>16</v>
      </c>
      <c r="E67" s="66">
        <f>IF(ISBLANK('Planning T3'!E16),"",'Planning T3'!E16)</f>
        <v>2</v>
      </c>
      <c r="F67" s="37" t="str">
        <f>'Planning T3'!F16</f>
        <v>TORBALL H. ANGERS</v>
      </c>
      <c r="G67" s="48"/>
      <c r="H67" s="48"/>
      <c r="I67" s="48"/>
      <c r="J67" s="49"/>
    </row>
    <row r="68" spans="1:10" s="28" customFormat="1" ht="18" customHeight="1">
      <c r="A68" s="47" t="str">
        <f>'Planning T3'!C17</f>
        <v>ASSHAV POITIERS R.</v>
      </c>
      <c r="B68" s="29"/>
      <c r="C68" s="66">
        <f>IF(ISBLANK('Planning T3'!D17),"",'Planning T3'!D17)</f>
        <v>5</v>
      </c>
      <c r="D68" s="31" t="s">
        <v>16</v>
      </c>
      <c r="E68" s="66">
        <f>IF(ISBLANK('Planning T3'!E17),"",'Planning T3'!E17)</f>
        <v>2</v>
      </c>
      <c r="F68" s="37" t="str">
        <f>'Planning T3'!F17</f>
        <v>ANICES NICE R1</v>
      </c>
      <c r="G68" s="48"/>
      <c r="H68" s="48"/>
      <c r="I68" s="48"/>
      <c r="J68" s="49"/>
    </row>
    <row r="69" spans="1:10" s="28" customFormat="1" ht="18" customHeight="1">
      <c r="A69" s="47" t="str">
        <f>'Planning T3'!C18</f>
        <v>CS AVH 31 TOULOUSE R.</v>
      </c>
      <c r="B69" s="29"/>
      <c r="C69" s="66">
        <f>IF(ISBLANK('Planning T3'!D18),"",'Planning T3'!D18)</f>
        <v>4</v>
      </c>
      <c r="D69" s="31" t="s">
        <v>16</v>
      </c>
      <c r="E69" s="66">
        <f>IF(ISBLANK('Planning T3'!E18),"",'Planning T3'!E18)</f>
        <v>3</v>
      </c>
      <c r="F69" s="37" t="str">
        <f>'Planning T3'!F18</f>
        <v>AMPEA MARTINIQUE</v>
      </c>
      <c r="G69" s="48"/>
      <c r="H69" s="48"/>
      <c r="I69" s="48"/>
      <c r="J69" s="49"/>
    </row>
    <row r="70" spans="1:10" s="28" customFormat="1" ht="18" customHeight="1">
      <c r="A70" s="47" t="str">
        <f>'Planning T3'!C19</f>
        <v>ASSHAV POITIERS R.</v>
      </c>
      <c r="B70" s="29"/>
      <c r="C70" s="66">
        <f>IF(ISBLANK('Planning T3'!D19),"",'Planning T3'!D19)</f>
        <v>7</v>
      </c>
      <c r="D70" s="31" t="s">
        <v>16</v>
      </c>
      <c r="E70" s="66">
        <f>IF(ISBLANK('Planning T3'!E19),"",'Planning T3'!E19)</f>
        <v>3</v>
      </c>
      <c r="F70" s="37" t="str">
        <f>'Planning T3'!F19</f>
        <v>CST LAVAL</v>
      </c>
      <c r="G70" s="48"/>
      <c r="H70" s="48"/>
      <c r="I70" s="48"/>
      <c r="J70" s="49"/>
    </row>
    <row r="71" spans="1:10" s="28" customFormat="1" ht="18" customHeight="1">
      <c r="A71" s="47" t="str">
        <f>'Planning T3'!C20</f>
        <v>ANICES NICE R1</v>
      </c>
      <c r="B71" s="29"/>
      <c r="C71" s="66">
        <f>IF(ISBLANK('Planning T3'!D20),"",'Planning T3'!D20)</f>
        <v>12</v>
      </c>
      <c r="D71" s="31" t="s">
        <v>16</v>
      </c>
      <c r="E71" s="66">
        <f>IF(ISBLANK('Planning T3'!E20),"",'Planning T3'!E20)</f>
        <v>4</v>
      </c>
      <c r="F71" s="37" t="str">
        <f>'Planning T3'!F20</f>
        <v>TORBALL H. ANGERS</v>
      </c>
      <c r="G71" s="48"/>
      <c r="H71" s="48"/>
      <c r="I71" s="48"/>
      <c r="J71" s="49"/>
    </row>
    <row r="72" spans="1:10" s="28" customFormat="1" ht="18" customHeight="1" thickBot="1">
      <c r="A72" s="51" t="str">
        <f>'Planning T3'!C21</f>
        <v>AMPEA MARTINIQUE</v>
      </c>
      <c r="B72" s="33"/>
      <c r="C72" s="69">
        <f>IF(ISBLANK('Planning T3'!D21),"",'Planning T3'!D21)</f>
        <v>0</v>
      </c>
      <c r="D72" s="35" t="s">
        <v>16</v>
      </c>
      <c r="E72" s="69">
        <f>IF(ISBLANK('Planning T3'!E21),"",'Planning T3'!E21)</f>
        <v>6</v>
      </c>
      <c r="F72" s="99" t="str">
        <f>'Planning T3'!F21</f>
        <v>ASSHAV POITIERS R.</v>
      </c>
      <c r="G72" s="52"/>
      <c r="H72" s="52"/>
      <c r="I72" s="52"/>
      <c r="J72" s="53"/>
    </row>
    <row r="73" spans="1:10" s="28" customFormat="1" ht="120" customHeight="1" thickBot="1">
      <c r="A73" s="160" t="s">
        <v>30</v>
      </c>
      <c r="B73" s="160"/>
      <c r="C73" s="160"/>
      <c r="D73" s="160"/>
      <c r="E73" s="160"/>
      <c r="F73" s="160"/>
      <c r="G73" s="160"/>
      <c r="H73" s="160"/>
      <c r="I73" s="160"/>
      <c r="J73" s="160"/>
    </row>
    <row r="74" spans="1:10" s="28" customFormat="1" ht="30" customHeight="1" thickBot="1">
      <c r="A74" s="79" t="s">
        <v>18</v>
      </c>
      <c r="B74" s="80" t="s">
        <v>19</v>
      </c>
      <c r="C74" s="81" t="s">
        <v>20</v>
      </c>
      <c r="D74" s="81" t="s">
        <v>13</v>
      </c>
      <c r="E74" s="81" t="s">
        <v>14</v>
      </c>
      <c r="F74" s="81" t="s">
        <v>15</v>
      </c>
      <c r="G74" s="81" t="s">
        <v>25</v>
      </c>
      <c r="H74" s="81" t="s">
        <v>26</v>
      </c>
      <c r="I74" s="81" t="s">
        <v>27</v>
      </c>
      <c r="J74" s="113" t="s">
        <v>28</v>
      </c>
    </row>
    <row r="75" spans="1:10" s="28" customFormat="1" ht="18" customHeight="1">
      <c r="A75" s="27" t="str">
        <f>+$A$5</f>
        <v>ASSHAV POITIERS R.</v>
      </c>
      <c r="B75" s="70">
        <f>'Points T3'!$G$14</f>
        <v>9</v>
      </c>
      <c r="C75" s="71">
        <f>SUM(D75:F75)</f>
        <v>5</v>
      </c>
      <c r="D75" s="71">
        <f>IF('Points T3'!$G$7=2,1,0)+IF('Points T3'!$G$8=2,1,0)+IF('Points T3'!$G$9=2,1,0)+IF('Points T3'!$G$10=2,1,0)+IF('Points T3'!$G$11=2,1,0)</f>
        <v>4</v>
      </c>
      <c r="E75" s="71">
        <f>IF('Points T3'!$G$7=1,1,0)+IF('Points T3'!$G$8=1,1,0)+IF('Points T3'!$G$9=1,1,0)+IF('Points T3'!$G$10=1,1,0)+IF('Points T3'!$G$11=1,1,0)</f>
        <v>1</v>
      </c>
      <c r="F75" s="71">
        <f>IF('Points T3'!$G$7=0,1,0)+IF('Points T3'!$G$8=0,1,0)+IF('Points T3'!$G$9=0,1,0)+IF('Points T3'!$G$10=0,1,0)+IF('Points T3'!$G$11=0,1,0)</f>
        <v>0</v>
      </c>
      <c r="G75" s="70">
        <f>'Points T3'!$E$14</f>
        <v>27</v>
      </c>
      <c r="H75" s="70">
        <f>'Points T3'!$F$14</f>
        <v>7</v>
      </c>
      <c r="I75" s="72">
        <f>G75-H75</f>
        <v>20</v>
      </c>
      <c r="J75" s="73">
        <f>G75/H75</f>
        <v>3.8571428571428572</v>
      </c>
    </row>
    <row r="76" spans="1:10" s="28" customFormat="1" ht="18" customHeight="1">
      <c r="A76" s="32" t="str">
        <f>+$A$4</f>
        <v>CS AVH 31 TOULOUSE R.</v>
      </c>
      <c r="B76" s="74">
        <f>'Points T3'!$D$14</f>
        <v>9</v>
      </c>
      <c r="C76" s="75">
        <f>SUM(D76:F76)</f>
        <v>5</v>
      </c>
      <c r="D76" s="75">
        <f>IF('Points T3'!$D$7=2,1,0)+IF('Points T3'!$D$8=2,1,0)+IF('Points T3'!$D$9=2,1,0)+IF('Points T3'!$D$10=2,1,0)+IF('Points T3'!$D$11=2,1,0)</f>
        <v>4</v>
      </c>
      <c r="E76" s="75">
        <f>IF('Points T3'!$D$7=1,1,0)+IF('Points T3'!$D$8=1,1,0)+IF('Points T3'!$D$9=1,1,0)+IF('Points T3'!$D$10=1,1,0)+IF('Points T3'!$D$11=1,1,0)</f>
        <v>1</v>
      </c>
      <c r="F76" s="75">
        <f>IF('Points T3'!$D$7=0,1,0)+IF('Points T3'!$D$8=0,1,0)+IF('Points T3'!$D$9=0,1,0)+IF('Points T3'!$D$10=0,1,0)+IF('Points T3'!$D$11=0,1,0)</f>
        <v>0</v>
      </c>
      <c r="G76" s="74">
        <f>'Points T3'!$B$14</f>
        <v>26</v>
      </c>
      <c r="H76" s="74">
        <f>'Points T3'!$C$14</f>
        <v>11</v>
      </c>
      <c r="I76" s="76">
        <f>G76-H76</f>
        <v>15</v>
      </c>
      <c r="J76" s="77">
        <f>G76/H76</f>
        <v>2.3636363636363638</v>
      </c>
    </row>
    <row r="77" spans="1:10" s="28" customFormat="1" ht="18" customHeight="1">
      <c r="A77" s="47" t="str">
        <f>+$F$6</f>
        <v>AMPEA MARTINIQUE</v>
      </c>
      <c r="B77" s="74">
        <f>'Points T3'!$M$14</f>
        <v>6</v>
      </c>
      <c r="C77" s="75">
        <f>SUM(D77:F77)</f>
        <v>5</v>
      </c>
      <c r="D77" s="75">
        <f>IF('Points T3'!$M$7=2,1,0)+IF('Points T3'!$M$8=2,1,0)+IF('Points T3'!$M$9=2,1,0)+IF('Points T3'!$M$10=2,1,0)+IF('Points T3'!$M$11=2,1,0)</f>
        <v>3</v>
      </c>
      <c r="E77" s="75">
        <f>IF('Points T3'!$M$7=1,1,0)+IF('Points T3'!$M$8=1,1,0)+IF('Points T3'!$M$9=1,1,0)+IF('Points T3'!$M$10=1,1,0)+IF('Points T3'!$M$11=1,1,0)</f>
        <v>0</v>
      </c>
      <c r="F77" s="75">
        <f>IF('Points T3'!$M$7=0,1,0)+IF('Points T3'!$M$8=0,1,0)+IF('Points T3'!$M$9=0,1,0)+IF('Points T3'!$M$10=0,1,0)+IF('Points T3'!$M$11=0,1,0)</f>
        <v>2</v>
      </c>
      <c r="G77" s="74">
        <f>'Points T3'!$K$14</f>
        <v>25</v>
      </c>
      <c r="H77" s="74">
        <f>'Points T3'!$L$14</f>
        <v>21</v>
      </c>
      <c r="I77" s="76">
        <f>G77-H77</f>
        <v>4</v>
      </c>
      <c r="J77" s="77">
        <f>G77/H77</f>
        <v>1.1904761904761905</v>
      </c>
    </row>
    <row r="78" spans="1:10" s="28" customFormat="1" ht="18" customHeight="1">
      <c r="A78" s="47" t="str">
        <f>+$F$5</f>
        <v>ANICES NICE R1</v>
      </c>
      <c r="B78" s="74">
        <f>'Points T3'!$P$14</f>
        <v>4</v>
      </c>
      <c r="C78" s="75">
        <f>SUM(D78:F78)</f>
        <v>5</v>
      </c>
      <c r="D78" s="75">
        <f>IF('Points T3'!$P$7=2,1,0)+IF('Points T3'!$P$8=2,1,0)+IF('Points T3'!$P$9=2,1,0)+IF('Points T3'!$P$10=2,1,0)+IF('Points T3'!$P$11=2,1,0)</f>
        <v>2</v>
      </c>
      <c r="E78" s="75">
        <f>IF('Points T3'!$P$7=1,1,0)+IF('Points T3'!$P$8=1,1,0)+IF('Points T3'!$P$9=1,1,0)+IF('Points T3'!$P$10=1,1,0)+IF('Points T3'!$P$11=1,1,0)</f>
        <v>0</v>
      </c>
      <c r="F78" s="75">
        <f>IF('Points T3'!$P$7=0,1,0)+IF('Points T3'!$P$8=0,1,0)+IF('Points T3'!$P$9=0,1,0)+IF('Points T3'!$P$10=0,1,0)+IF('Points T3'!$P$11=0,1,0)</f>
        <v>3</v>
      </c>
      <c r="G78" s="74">
        <f>'Points T3'!$N$14</f>
        <v>23</v>
      </c>
      <c r="H78" s="74">
        <f>'Points T3'!$O$14</f>
        <v>20</v>
      </c>
      <c r="I78" s="76">
        <f>G78-H78</f>
        <v>3</v>
      </c>
      <c r="J78" s="77">
        <f>G78/H78</f>
        <v>1.1499999999999999</v>
      </c>
    </row>
    <row r="79" spans="1:10" s="28" customFormat="1" ht="18" customHeight="1">
      <c r="A79" s="50" t="str">
        <f>+$A$6</f>
        <v>CST LAVAL</v>
      </c>
      <c r="B79" s="74">
        <f>'Points T3'!$J$14</f>
        <v>2</v>
      </c>
      <c r="C79" s="75">
        <f>SUM(D79:F79)</f>
        <v>5</v>
      </c>
      <c r="D79" s="75">
        <f>IF('Points T3'!$J$7=2,1,0)+IF('Points T3'!$J$8=2,1,0)+IF('Points T3'!$J$9=2,1,0)+IF('Points T3'!$J$10=2,1,0)+IF('Points T3'!$J$11=2,1,0)</f>
        <v>1</v>
      </c>
      <c r="E79" s="75">
        <f>IF('Points T3'!$J$7=1,1,0)+IF('Points T3'!$J$8=1,1,0)+IF('Points T3'!$J$9=1,1,0)+IF('Points T3'!$J$10=1,1,0)+IF('Points T3'!$J$11=1,1,0)</f>
        <v>0</v>
      </c>
      <c r="F79" s="75">
        <f>IF('Points T3'!$J$7=0,1,0)+IF('Points T3'!$J$8=0,1,0)+IF('Points T3'!$J$9=0,1,0)+IF('Points T3'!$J$10=0,1,0)+IF('Points T3'!$J$11=0,1,0)</f>
        <v>4</v>
      </c>
      <c r="G79" s="74">
        <f>'Points T3'!$H$14</f>
        <v>16</v>
      </c>
      <c r="H79" s="74">
        <f>'Points T3'!$I$14</f>
        <v>30</v>
      </c>
      <c r="I79" s="76">
        <f>G79-H79</f>
        <v>-14</v>
      </c>
      <c r="J79" s="77">
        <f>G79/H79</f>
        <v>0.53333333333333333</v>
      </c>
    </row>
    <row r="80" spans="1:10" s="28" customFormat="1" ht="18" customHeight="1" thickBot="1">
      <c r="A80" s="47" t="str">
        <f>+$F$4</f>
        <v>TORBALL H. ANGERS</v>
      </c>
      <c r="B80" s="108">
        <f>'Points T3'!$S$14</f>
        <v>0</v>
      </c>
      <c r="C80" s="109">
        <f>SUM(D80:F80)</f>
        <v>5</v>
      </c>
      <c r="D80" s="109">
        <f>IF('Points T3'!$S$7=2,1,0)+IF('Points T3'!$S$8=2,1,0)+IF('Points T3'!$S$9=2,1,0)+IF('Points T3'!$S$10=2,1,0)+IF('Points T3'!$S$11=2,1,0)</f>
        <v>0</v>
      </c>
      <c r="E80" s="109">
        <f>IF('Points T3'!$S$7=1,1,0)+IF('Points T3'!$S$8=1,1,0)+IF('Points T3'!$S$9=1,1,0)+IF('Points T3'!$S$10=1,1,0)+IF('Points T3'!$S$11=1,1,0)</f>
        <v>0</v>
      </c>
      <c r="F80" s="109">
        <f>IF('Points T3'!$S$7=0,1,0)+IF('Points T3'!$S$8=0,1,0)+IF('Points T3'!$S$9=0,1,0)+IF('Points T3'!$S$10=0,1,0)+IF('Points T3'!$S$11=0,1,0)</f>
        <v>5</v>
      </c>
      <c r="G80" s="108">
        <f>'Points T3'!$Q$14</f>
        <v>13</v>
      </c>
      <c r="H80" s="108">
        <f>'Points T3'!$R$14</f>
        <v>41</v>
      </c>
      <c r="I80" s="110">
        <f>G80-H80</f>
        <v>-28</v>
      </c>
      <c r="J80" s="112">
        <f>G80/H80</f>
        <v>0.31707317073170732</v>
      </c>
    </row>
    <row r="81" spans="1:10" s="28" customFormat="1" ht="18" customHeight="1" thickBot="1">
      <c r="A81" s="98" t="s">
        <v>21</v>
      </c>
      <c r="B81" s="87">
        <f t="shared" ref="B81:I81" si="2">SUM(B75:B80)</f>
        <v>30</v>
      </c>
      <c r="C81" s="88">
        <f t="shared" si="2"/>
        <v>30</v>
      </c>
      <c r="D81" s="88">
        <f t="shared" si="2"/>
        <v>14</v>
      </c>
      <c r="E81" s="88">
        <f t="shared" si="2"/>
        <v>2</v>
      </c>
      <c r="F81" s="88">
        <f t="shared" si="2"/>
        <v>14</v>
      </c>
      <c r="G81" s="88">
        <f t="shared" si="2"/>
        <v>130</v>
      </c>
      <c r="H81" s="88">
        <f t="shared" si="2"/>
        <v>130</v>
      </c>
      <c r="I81" s="88">
        <f t="shared" si="2"/>
        <v>0</v>
      </c>
      <c r="J81" s="88"/>
    </row>
    <row r="82" spans="1:10" s="46" customFormat="1" ht="30" customHeight="1">
      <c r="A82" s="157" t="str">
        <f>'planning T1'!A1:G1</f>
        <v>CHALLENGE NATIONAL DE TORBALL UNADEV/ANTHV 2017-2018</v>
      </c>
      <c r="B82" s="157"/>
      <c r="C82" s="157"/>
      <c r="D82" s="157"/>
      <c r="E82" s="157"/>
      <c r="F82" s="157"/>
      <c r="G82" s="157"/>
      <c r="H82" s="157"/>
      <c r="I82" s="157"/>
      <c r="J82" s="157"/>
    </row>
    <row r="83" spans="1:10" s="28" customFormat="1" ht="30" customHeight="1">
      <c r="A83" s="155" t="str">
        <f>'planning T1'!A2:G2</f>
        <v>Niveau 3 Masculin</v>
      </c>
      <c r="B83" s="155"/>
      <c r="C83" s="155"/>
      <c r="D83" s="155"/>
      <c r="E83" s="155"/>
      <c r="F83" s="155"/>
      <c r="G83" s="155"/>
      <c r="H83" s="155"/>
      <c r="I83" s="155"/>
      <c r="J83" s="155"/>
    </row>
    <row r="84" spans="1:10" s="91" customFormat="1" ht="99.95" customHeight="1" thickBot="1">
      <c r="A84" s="154" t="s">
        <v>23</v>
      </c>
      <c r="B84" s="154"/>
      <c r="C84" s="154"/>
      <c r="D84" s="154"/>
      <c r="E84" s="154"/>
      <c r="F84" s="154"/>
      <c r="G84" s="154"/>
      <c r="H84" s="154"/>
      <c r="I84" s="154"/>
      <c r="J84" s="154"/>
    </row>
    <row r="85" spans="1:10" s="28" customFormat="1" ht="30" customHeight="1" thickBot="1">
      <c r="A85" s="79" t="s">
        <v>18</v>
      </c>
      <c r="B85" s="80" t="s">
        <v>19</v>
      </c>
      <c r="C85" s="81" t="s">
        <v>20</v>
      </c>
      <c r="D85" s="81" t="s">
        <v>13</v>
      </c>
      <c r="E85" s="81" t="s">
        <v>14</v>
      </c>
      <c r="F85" s="81" t="s">
        <v>15</v>
      </c>
      <c r="G85" s="81" t="s">
        <v>25</v>
      </c>
      <c r="H85" s="81" t="s">
        <v>26</v>
      </c>
      <c r="I85" s="81" t="s">
        <v>27</v>
      </c>
      <c r="J85" s="113" t="s">
        <v>28</v>
      </c>
    </row>
    <row r="86" spans="1:10" s="28" customFormat="1" ht="21.75" customHeight="1">
      <c r="A86" s="27" t="str">
        <f>'planning T1'!$C$7</f>
        <v>CS AVH 31 TOULOUSE R.</v>
      </c>
      <c r="B86" s="70">
        <f>'Points T3'!$D$22</f>
        <v>29</v>
      </c>
      <c r="C86" s="71">
        <f>SUM(D86:F86)</f>
        <v>15</v>
      </c>
      <c r="D86" s="71">
        <f>grille6fixe!$D$86</f>
        <v>14</v>
      </c>
      <c r="E86" s="71">
        <f>grille6fixe!$E$86</f>
        <v>1</v>
      </c>
      <c r="F86" s="71">
        <f>grille6fixe!$F$86</f>
        <v>0</v>
      </c>
      <c r="G86" s="70">
        <f>'Points T3'!$B$22</f>
        <v>89</v>
      </c>
      <c r="H86" s="70">
        <f>'Points T3'!$C$22</f>
        <v>38</v>
      </c>
      <c r="I86" s="72">
        <f>G86-H86</f>
        <v>51</v>
      </c>
      <c r="J86" s="73">
        <f>G86/H86</f>
        <v>2.3421052631578947</v>
      </c>
    </row>
    <row r="87" spans="1:10" s="28" customFormat="1" ht="21.75" customHeight="1">
      <c r="A87" s="32" t="str">
        <f>'planning T1'!$C$8</f>
        <v>ASSHAV POITIERS R.</v>
      </c>
      <c r="B87" s="74">
        <f>'Points T3'!$G$22</f>
        <v>21</v>
      </c>
      <c r="C87" s="75">
        <f>SUM(D87:F87)</f>
        <v>15</v>
      </c>
      <c r="D87" s="75">
        <f>grille6fixe!$D$87</f>
        <v>10</v>
      </c>
      <c r="E87" s="75">
        <f>grille6fixe!$E$87</f>
        <v>1</v>
      </c>
      <c r="F87" s="75">
        <f>grille6fixe!$F$87</f>
        <v>4</v>
      </c>
      <c r="G87" s="74">
        <f>'Points T3'!$E$22</f>
        <v>73</v>
      </c>
      <c r="H87" s="74">
        <f>'Points T3'!$F$22</f>
        <v>36</v>
      </c>
      <c r="I87" s="76">
        <f>G87-H87</f>
        <v>37</v>
      </c>
      <c r="J87" s="77">
        <f>G87/H87</f>
        <v>2.0277777777777777</v>
      </c>
    </row>
    <row r="88" spans="1:10" s="28" customFormat="1" ht="21.75" customHeight="1">
      <c r="A88" s="32" t="str">
        <f>'planning T1'!$F$8</f>
        <v>ANICES NICE R1</v>
      </c>
      <c r="B88" s="74">
        <f>'Points T3'!$P$22</f>
        <v>17</v>
      </c>
      <c r="C88" s="75">
        <f>SUM(D88:F88)</f>
        <v>15</v>
      </c>
      <c r="D88" s="75">
        <f>grille6fixe!$D$90</f>
        <v>8</v>
      </c>
      <c r="E88" s="75">
        <f>grille6fixe!$E$90</f>
        <v>1</v>
      </c>
      <c r="F88" s="75">
        <f>grille6fixe!$F$90</f>
        <v>6</v>
      </c>
      <c r="G88" s="74">
        <f>'Points T3'!$N$22</f>
        <v>64</v>
      </c>
      <c r="H88" s="74">
        <f>'Points T3'!$O$22</f>
        <v>54</v>
      </c>
      <c r="I88" s="76">
        <f>G88-H88</f>
        <v>10</v>
      </c>
      <c r="J88" s="77">
        <f>G88/H88</f>
        <v>1.1851851851851851</v>
      </c>
    </row>
    <row r="89" spans="1:10" s="28" customFormat="1" ht="21.75" customHeight="1">
      <c r="A89" s="32" t="str">
        <f>'planning T1'!$F$9</f>
        <v>AMPEA MARTINIQUE</v>
      </c>
      <c r="B89" s="74">
        <f>'Points T3'!$M$22</f>
        <v>14</v>
      </c>
      <c r="C89" s="75">
        <f>SUM(D89:F89)</f>
        <v>15</v>
      </c>
      <c r="D89" s="75">
        <f>grille6fixe!$D$89</f>
        <v>7</v>
      </c>
      <c r="E89" s="75">
        <f>grille6fixe!$E$89</f>
        <v>0</v>
      </c>
      <c r="F89" s="75">
        <f>grille6fixe!$F$89</f>
        <v>8</v>
      </c>
      <c r="G89" s="74">
        <f>'Points T3'!$K$22</f>
        <v>79</v>
      </c>
      <c r="H89" s="74">
        <f>'Points T3'!$L$22</f>
        <v>71</v>
      </c>
      <c r="I89" s="76">
        <f>G89-H89</f>
        <v>8</v>
      </c>
      <c r="J89" s="77">
        <f>G89/H89</f>
        <v>1.1126760563380282</v>
      </c>
    </row>
    <row r="90" spans="1:10" s="28" customFormat="1" ht="21.75" customHeight="1">
      <c r="A90" s="32" t="str">
        <f>'planning T1'!$C$9</f>
        <v>CST LAVAL</v>
      </c>
      <c r="B90" s="74">
        <f>'Points T3'!$J$22</f>
        <v>9</v>
      </c>
      <c r="C90" s="75">
        <f>SUM(D90:F90)</f>
        <v>15</v>
      </c>
      <c r="D90" s="75">
        <f>grille6fixe!$D$88</f>
        <v>4</v>
      </c>
      <c r="E90" s="75">
        <f>grille6fixe!$E$88</f>
        <v>1</v>
      </c>
      <c r="F90" s="75">
        <f>grille6fixe!$F$88</f>
        <v>10</v>
      </c>
      <c r="G90" s="74">
        <f>'Points T3'!$H$22</f>
        <v>51</v>
      </c>
      <c r="H90" s="74">
        <f>'Points T3'!$I$22</f>
        <v>78</v>
      </c>
      <c r="I90" s="76">
        <f>G90-H90</f>
        <v>-27</v>
      </c>
      <c r="J90" s="77">
        <f>G90/H90</f>
        <v>0.65384615384615385</v>
      </c>
    </row>
    <row r="91" spans="1:10" s="28" customFormat="1" ht="21.75" customHeight="1" thickBot="1">
      <c r="A91" s="32" t="str">
        <f>'planning T1'!$F$7</f>
        <v>TORBALL H. ANGERS</v>
      </c>
      <c r="B91" s="108">
        <f>'Points T3'!$S$22</f>
        <v>0</v>
      </c>
      <c r="C91" s="109">
        <f>SUM(D91:F91)</f>
        <v>15</v>
      </c>
      <c r="D91" s="109">
        <f>grille6fixe!$D$91</f>
        <v>0</v>
      </c>
      <c r="E91" s="109">
        <f>grille6fixe!$E$91</f>
        <v>0</v>
      </c>
      <c r="F91" s="109">
        <f>grille6fixe!$F$91</f>
        <v>15</v>
      </c>
      <c r="G91" s="108">
        <f>'Points T3'!$Q$22</f>
        <v>37</v>
      </c>
      <c r="H91" s="108">
        <f>'Points T3'!$R$22</f>
        <v>116</v>
      </c>
      <c r="I91" s="110">
        <f>G91-H91</f>
        <v>-79</v>
      </c>
      <c r="J91" s="112">
        <f>G91/H91</f>
        <v>0.31896551724137934</v>
      </c>
    </row>
    <row r="92" spans="1:10" s="28" customFormat="1" ht="21.75" customHeight="1" thickBot="1">
      <c r="A92" s="98" t="s">
        <v>21</v>
      </c>
      <c r="B92" s="87">
        <f t="shared" ref="B92:I92" si="3">SUM(B86:B91)</f>
        <v>90</v>
      </c>
      <c r="C92" s="88">
        <f t="shared" si="3"/>
        <v>90</v>
      </c>
      <c r="D92" s="88">
        <f t="shared" si="3"/>
        <v>43</v>
      </c>
      <c r="E92" s="88">
        <f t="shared" si="3"/>
        <v>4</v>
      </c>
      <c r="F92" s="88">
        <f t="shared" si="3"/>
        <v>43</v>
      </c>
      <c r="G92" s="88">
        <f t="shared" si="3"/>
        <v>393</v>
      </c>
      <c r="H92" s="88">
        <f t="shared" si="3"/>
        <v>393</v>
      </c>
      <c r="I92" s="88">
        <f t="shared" si="3"/>
        <v>0</v>
      </c>
      <c r="J92" s="88"/>
    </row>
    <row r="93" spans="1:10" s="28" customFormat="1" ht="21.75" customHeight="1"/>
    <row r="94" spans="1:10" ht="21.75" customHeight="1"/>
  </sheetData>
  <sortState ref="A86:J91">
    <sortCondition descending="1" ref="B86:B91"/>
  </sortState>
  <mergeCells count="14">
    <mergeCell ref="A1:J1"/>
    <mergeCell ref="A2:J2"/>
    <mergeCell ref="A3:J3"/>
    <mergeCell ref="A28:J28"/>
    <mergeCell ref="A19:J19"/>
    <mergeCell ref="A84:J84"/>
    <mergeCell ref="A29:J29"/>
    <mergeCell ref="A30:J30"/>
    <mergeCell ref="A82:J82"/>
    <mergeCell ref="A83:J83"/>
    <mergeCell ref="A55:J55"/>
    <mergeCell ref="A56:J56"/>
    <mergeCell ref="A57:J57"/>
    <mergeCell ref="A73:J73"/>
  </mergeCells>
  <phoneticPr fontId="0" type="noConversion"/>
  <printOptions horizontalCentered="1"/>
  <pageMargins left="0.78740157480314965" right="0.78740157480314965" top="0.98425196850393704" bottom="1.1811023622047245" header="0.51181102362204722" footer="0.51181102362204722"/>
  <pageSetup paperSize="9" orientation="portrait" r:id="rId1"/>
  <headerFooter alignWithMargins="0">
    <oddHeader>&amp;LFédération Française Handisport&amp;CCommission Torball/Goalball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topLeftCell="A26" workbookViewId="0">
      <selection activeCell="A86" sqref="A86"/>
    </sheetView>
  </sheetViews>
  <sheetFormatPr baseColWidth="10" defaultRowHeight="12.75"/>
  <cols>
    <col min="1" max="1" width="25.28515625" customWidth="1"/>
    <col min="2" max="10" width="6.42578125" customWidth="1"/>
  </cols>
  <sheetData>
    <row r="1" spans="1:10" ht="21" customHeight="1">
      <c r="A1" s="158" t="str">
        <f>+'planning T1'!A1:G1</f>
        <v>CHALLENGE NATIONAL DE TORBALL UNADEV/ANTHV 2017-2018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ht="24.75" customHeight="1">
      <c r="A2" s="155" t="str">
        <f>+'planning T1'!A2:G2</f>
        <v>Niveau 3 Masculin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0" ht="21.75" customHeight="1" thickBot="1">
      <c r="A3" s="161" t="str">
        <f>+'planning T1'!A3:G3</f>
        <v>Premier tour : CS AVH 31 Toulouse, le 17 Février 2018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0" s="28" customFormat="1" ht="15.95" customHeight="1">
      <c r="A4" s="54" t="str">
        <f>'planning T1'!C7</f>
        <v>CS AVH 31 TOULOUSE R.</v>
      </c>
      <c r="B4" s="55"/>
      <c r="C4" s="56">
        <f>IF(ISBLANK('planning T1'!D7),"",'planning T1'!D7)</f>
        <v>11</v>
      </c>
      <c r="D4" s="57" t="s">
        <v>16</v>
      </c>
      <c r="E4" s="57">
        <f>IF(ISBLANK('planning T1'!E7),"",'planning T1'!E7)</f>
        <v>2</v>
      </c>
      <c r="F4" s="58" t="str">
        <f>'planning T1'!F7</f>
        <v>TORBALL H. ANGERS</v>
      </c>
      <c r="G4" s="59"/>
      <c r="H4" s="59"/>
      <c r="I4" s="60"/>
      <c r="J4" s="61"/>
    </row>
    <row r="5" spans="1:10" s="28" customFormat="1" ht="15.95" customHeight="1">
      <c r="A5" s="47" t="str">
        <f>'planning T1'!C8</f>
        <v>ASSHAV POITIERS R.</v>
      </c>
      <c r="B5" s="29"/>
      <c r="C5" s="30">
        <f>IF(ISBLANK('planning T1'!D8),"",'planning T1'!D8)</f>
        <v>2</v>
      </c>
      <c r="D5" s="31" t="s">
        <v>16</v>
      </c>
      <c r="E5" s="31">
        <f>IF(ISBLANK('planning T1'!E8),"",'planning T1'!E8)</f>
        <v>1</v>
      </c>
      <c r="F5" s="37" t="str">
        <f>'planning T1'!F8</f>
        <v>ANICES NICE R1</v>
      </c>
      <c r="G5" s="48"/>
      <c r="H5" s="48"/>
      <c r="I5" s="49"/>
      <c r="J5" s="32"/>
    </row>
    <row r="6" spans="1:10" s="28" customFormat="1" ht="15.95" customHeight="1">
      <c r="A6" s="47" t="str">
        <f>'planning T1'!C9</f>
        <v>CST LAVAL</v>
      </c>
      <c r="B6" s="29"/>
      <c r="C6" s="30">
        <f>IF(ISBLANK('planning T1'!D9),"",'planning T1'!D9)</f>
        <v>7</v>
      </c>
      <c r="D6" s="31" t="s">
        <v>16</v>
      </c>
      <c r="E6" s="31">
        <f>IF(ISBLANK('planning T1'!E9),"",'planning T1'!E9)</f>
        <v>10</v>
      </c>
      <c r="F6" s="37" t="str">
        <f>'planning T1'!F9</f>
        <v>AMPEA MARTINIQUE</v>
      </c>
      <c r="G6" s="48"/>
      <c r="H6" s="48"/>
      <c r="I6" s="49"/>
      <c r="J6" s="32"/>
    </row>
    <row r="7" spans="1:10" s="28" customFormat="1" ht="15.95" customHeight="1">
      <c r="A7" s="47" t="str">
        <f>'planning T1'!C10</f>
        <v>ANICES NICE R1</v>
      </c>
      <c r="B7" s="29"/>
      <c r="C7" s="30">
        <f>IF(ISBLANK('planning T1'!D10),"",'planning T1'!D10)</f>
        <v>3</v>
      </c>
      <c r="D7" s="31" t="s">
        <v>16</v>
      </c>
      <c r="E7" s="31">
        <f>IF(ISBLANK('planning T1'!E10),"",'planning T1'!E10)</f>
        <v>9</v>
      </c>
      <c r="F7" s="37" t="str">
        <f>'planning T1'!F10</f>
        <v>CS AVH 31 TOULOUSE R.</v>
      </c>
      <c r="G7" s="48"/>
      <c r="H7" s="48"/>
      <c r="I7" s="49"/>
      <c r="J7" s="32"/>
    </row>
    <row r="8" spans="1:10" s="28" customFormat="1" ht="15.95" customHeight="1">
      <c r="A8" s="47" t="str">
        <f>'planning T1'!C11</f>
        <v>TORBALL H. ANGERS</v>
      </c>
      <c r="B8" s="29"/>
      <c r="C8" s="30">
        <f>IF(ISBLANK('planning T1'!D11),"",'planning T1'!D11)</f>
        <v>1</v>
      </c>
      <c r="D8" s="31" t="s">
        <v>16</v>
      </c>
      <c r="E8" s="31">
        <f>IF(ISBLANK('planning T1'!E11),"",'planning T1'!E11)</f>
        <v>6</v>
      </c>
      <c r="F8" s="37" t="str">
        <f>'planning T1'!F11</f>
        <v>ASSHAV POITIERS R.</v>
      </c>
      <c r="G8" s="48"/>
      <c r="H8" s="48"/>
      <c r="I8" s="49"/>
      <c r="J8" s="32"/>
    </row>
    <row r="9" spans="1:10" s="28" customFormat="1" ht="15.95" customHeight="1">
      <c r="A9" s="50" t="str">
        <f>'planning T1'!C12</f>
        <v>ANICES NICE R1</v>
      </c>
      <c r="B9" s="29"/>
      <c r="C9" s="30">
        <f>IF(ISBLANK('planning T1'!D12),"",'planning T1'!D12)</f>
        <v>2</v>
      </c>
      <c r="D9" s="31" t="s">
        <v>16</v>
      </c>
      <c r="E9" s="31">
        <f>IF(ISBLANK('planning T1'!E12),"",'planning T1'!E12)</f>
        <v>2</v>
      </c>
      <c r="F9" s="37" t="str">
        <f>'planning T1'!F12</f>
        <v>CST LAVAL</v>
      </c>
      <c r="G9" s="48"/>
      <c r="H9" s="48"/>
      <c r="I9" s="49"/>
      <c r="J9" s="32"/>
    </row>
    <row r="10" spans="1:10" s="28" customFormat="1" ht="15.95" customHeight="1">
      <c r="A10" s="47" t="str">
        <f>'planning T1'!C13</f>
        <v>AMPEA MARTINIQUE</v>
      </c>
      <c r="B10" s="29"/>
      <c r="C10" s="30">
        <f>IF(ISBLANK('planning T1'!D13),"",'planning T1'!D13)</f>
        <v>4</v>
      </c>
      <c r="D10" s="31" t="s">
        <v>16</v>
      </c>
      <c r="E10" s="31">
        <f>IF(ISBLANK('planning T1'!E13),"",'planning T1'!E13)</f>
        <v>1</v>
      </c>
      <c r="F10" s="37" t="str">
        <f>'planning T1'!F13</f>
        <v>ASSHAV POITIERS R.</v>
      </c>
      <c r="G10" s="48"/>
      <c r="H10" s="48"/>
      <c r="I10" s="49"/>
      <c r="J10" s="32"/>
    </row>
    <row r="11" spans="1:10" s="28" customFormat="1" ht="15.95" customHeight="1">
      <c r="A11" s="47" t="str">
        <f>'planning T1'!C14</f>
        <v>CST LAVAL</v>
      </c>
      <c r="B11" s="29"/>
      <c r="C11" s="30">
        <f>IF(ISBLANK('planning T1'!D14),"",'planning T1'!D14)</f>
        <v>4</v>
      </c>
      <c r="D11" s="31" t="s">
        <v>16</v>
      </c>
      <c r="E11" s="31">
        <f>IF(ISBLANK('planning T1'!E14),"",'planning T1'!E14)</f>
        <v>7</v>
      </c>
      <c r="F11" s="37" t="str">
        <f>'planning T1'!F14</f>
        <v>CS AVH 31 TOULOUSE R.</v>
      </c>
      <c r="G11" s="48"/>
      <c r="H11" s="48"/>
      <c r="I11" s="49"/>
      <c r="J11" s="32"/>
    </row>
    <row r="12" spans="1:10" s="28" customFormat="1" ht="15.95" customHeight="1">
      <c r="A12" s="47" t="str">
        <f>'planning T1'!C15</f>
        <v>ANICES NICE R1</v>
      </c>
      <c r="B12" s="29"/>
      <c r="C12" s="30">
        <f>IF(ISBLANK('planning T1'!D15),"",'planning T1'!D15)</f>
        <v>7</v>
      </c>
      <c r="D12" s="31" t="s">
        <v>16</v>
      </c>
      <c r="E12" s="31">
        <f>IF(ISBLANK('planning T1'!E15),"",'planning T1'!E15)</f>
        <v>3</v>
      </c>
      <c r="F12" s="41" t="str">
        <f>'planning T1'!F15</f>
        <v>TORBALL H. ANGERS</v>
      </c>
      <c r="G12" s="48"/>
      <c r="H12" s="48"/>
      <c r="I12" s="49"/>
      <c r="J12" s="32"/>
    </row>
    <row r="13" spans="1:10" s="28" customFormat="1" ht="15.95" customHeight="1">
      <c r="A13" s="47" t="str">
        <f>'planning T1'!C16</f>
        <v>ASSHAV POITIERS R.</v>
      </c>
      <c r="B13" s="29"/>
      <c r="C13" s="30">
        <f>IF(ISBLANK('planning T1'!D16),"",'planning T1'!D16)</f>
        <v>8</v>
      </c>
      <c r="D13" s="31" t="s">
        <v>16</v>
      </c>
      <c r="E13" s="31">
        <f>IF(ISBLANK('planning T1'!E16),"",'planning T1'!E16)</f>
        <v>3</v>
      </c>
      <c r="F13" s="37" t="str">
        <f>'planning T1'!F16</f>
        <v>CST LAVAL</v>
      </c>
      <c r="G13" s="48"/>
      <c r="H13" s="48"/>
      <c r="I13" s="49"/>
      <c r="J13" s="32"/>
    </row>
    <row r="14" spans="1:10" s="28" customFormat="1" ht="15.95" customHeight="1">
      <c r="A14" s="47" t="str">
        <f>'planning T1'!C17</f>
        <v>CS AVH 31 TOULOUSE R.</v>
      </c>
      <c r="B14" s="29"/>
      <c r="C14" s="30">
        <f>IF(ISBLANK('planning T1'!D17),"",'planning T1'!D17)</f>
        <v>5</v>
      </c>
      <c r="D14" s="31" t="s">
        <v>16</v>
      </c>
      <c r="E14" s="31">
        <f>IF(ISBLANK('planning T1'!E17),"",'planning T1'!E17)</f>
        <v>4</v>
      </c>
      <c r="F14" s="37" t="str">
        <f>'planning T1'!F17</f>
        <v>AMPEA MARTINIQUE</v>
      </c>
      <c r="G14" s="48"/>
      <c r="H14" s="48"/>
      <c r="I14" s="49"/>
      <c r="J14" s="32"/>
    </row>
    <row r="15" spans="1:10" s="28" customFormat="1" ht="15.95" customHeight="1">
      <c r="A15" s="47" t="str">
        <f>'planning T1'!C18</f>
        <v>CST LAVAL</v>
      </c>
      <c r="B15" s="29"/>
      <c r="C15" s="30">
        <f>IF(ISBLANK('planning T1'!D18),"",'planning T1'!D18)</f>
        <v>7</v>
      </c>
      <c r="D15" s="31" t="s">
        <v>16</v>
      </c>
      <c r="E15" s="31">
        <f>IF(ISBLANK('planning T1'!E18),"",'planning T1'!E18)</f>
        <v>6</v>
      </c>
      <c r="F15" s="37" t="str">
        <f>'planning T1'!F18</f>
        <v>TORBALL H. ANGERS</v>
      </c>
      <c r="G15" s="48"/>
      <c r="H15" s="48"/>
      <c r="I15" s="49"/>
      <c r="J15" s="32"/>
    </row>
    <row r="16" spans="1:10" s="28" customFormat="1" ht="15.95" customHeight="1">
      <c r="A16" s="50" t="str">
        <f>'planning T1'!C19</f>
        <v>AMPEA MARTINIQUE</v>
      </c>
      <c r="B16" s="29"/>
      <c r="C16" s="30">
        <f>IF(ISBLANK('planning T1'!D19),"",'planning T1'!D19)</f>
        <v>6</v>
      </c>
      <c r="D16" s="31" t="s">
        <v>16</v>
      </c>
      <c r="E16" s="31">
        <f>IF(ISBLANK('planning T1'!E19),"",'planning T1'!E19)</f>
        <v>10</v>
      </c>
      <c r="F16" s="37" t="str">
        <f>'planning T1'!F19</f>
        <v>ANICES NICE R1</v>
      </c>
      <c r="G16" s="48"/>
      <c r="H16" s="48"/>
      <c r="I16" s="49"/>
      <c r="J16" s="32"/>
    </row>
    <row r="17" spans="1:10" s="28" customFormat="1" ht="15.95" customHeight="1">
      <c r="A17" s="47" t="str">
        <f>'planning T1'!C20</f>
        <v>CS AVH 31 TOULOUSE R.</v>
      </c>
      <c r="B17" s="29"/>
      <c r="C17" s="30">
        <f>IF(ISBLANK('planning T1'!D20),"",'planning T1'!D20)</f>
        <v>5</v>
      </c>
      <c r="D17" s="31" t="s">
        <v>16</v>
      </c>
      <c r="E17" s="31">
        <f>IF(ISBLANK('planning T1'!E20),"",'planning T1'!E20)</f>
        <v>4</v>
      </c>
      <c r="F17" s="37" t="str">
        <f>'planning T1'!F20</f>
        <v>ASSHAV POITIERS R.</v>
      </c>
      <c r="G17" s="48"/>
      <c r="H17" s="48"/>
      <c r="I17" s="49"/>
      <c r="J17" s="32"/>
    </row>
    <row r="18" spans="1:10" s="28" customFormat="1" ht="15.95" customHeight="1" thickBot="1">
      <c r="A18" s="51" t="str">
        <f>'planning T1'!C21</f>
        <v>TORBALL H. ANGERS</v>
      </c>
      <c r="B18" s="33"/>
      <c r="C18" s="34">
        <f>IF(ISBLANK('planning T1'!D21),"",'planning T1'!D21)</f>
        <v>3</v>
      </c>
      <c r="D18" s="35" t="s">
        <v>16</v>
      </c>
      <c r="E18" s="35">
        <f>IF(ISBLANK('planning T1'!E21),"",'planning T1'!E21)</f>
        <v>8</v>
      </c>
      <c r="F18" s="37" t="str">
        <f>'planning T1'!F21</f>
        <v>AMPEA MARTINIQUE</v>
      </c>
      <c r="G18" s="52"/>
      <c r="H18" s="52"/>
      <c r="I18" s="53"/>
      <c r="J18" s="36"/>
    </row>
    <row r="19" spans="1:10" s="93" customFormat="1" ht="50.1" customHeight="1" thickBot="1">
      <c r="A19" s="160" t="s">
        <v>17</v>
      </c>
      <c r="B19" s="160"/>
      <c r="C19" s="160"/>
      <c r="D19" s="160"/>
      <c r="E19" s="160"/>
      <c r="F19" s="160"/>
      <c r="G19" s="160"/>
      <c r="H19" s="160"/>
      <c r="I19" s="160"/>
      <c r="J19" s="160"/>
    </row>
    <row r="20" spans="1:10" ht="30" customHeight="1" thickBot="1">
      <c r="A20" s="79" t="s">
        <v>18</v>
      </c>
      <c r="B20" s="80" t="s">
        <v>19</v>
      </c>
      <c r="C20" s="81" t="s">
        <v>20</v>
      </c>
      <c r="D20" s="81" t="s">
        <v>13</v>
      </c>
      <c r="E20" s="81" t="s">
        <v>14</v>
      </c>
      <c r="F20" s="81" t="s">
        <v>15</v>
      </c>
      <c r="G20" s="81" t="s">
        <v>25</v>
      </c>
      <c r="H20" s="81" t="s">
        <v>26</v>
      </c>
      <c r="I20" s="81" t="s">
        <v>27</v>
      </c>
      <c r="J20" s="82" t="s">
        <v>28</v>
      </c>
    </row>
    <row r="21" spans="1:10" s="28" customFormat="1" ht="15.95" customHeight="1" thickBot="1">
      <c r="A21" s="27" t="str">
        <f>+$A$4</f>
        <v>CS AVH 31 TOULOUSE R.</v>
      </c>
      <c r="B21" s="70">
        <f>'points T1'!$D$14</f>
        <v>10</v>
      </c>
      <c r="C21" s="71">
        <f t="shared" ref="C21:C26" si="0">SUM(D21:F21)</f>
        <v>5</v>
      </c>
      <c r="D21" s="71">
        <f>IF('points T1'!$D$7=2,1,0)+IF('points T1'!$D$8=2,1,0)+IF('points T1'!$D$9=2,1,0)+IF('points T1'!$D$10=2,1,0)+IF('points T1'!$D$11=2,1,0)</f>
        <v>5</v>
      </c>
      <c r="E21" s="71">
        <f>IF('points T1'!$D$7=1,1,0)+IF('points T1'!$D$8=1,1,0)+IF('points T1'!$D$9=1,1,0)+IF('points T1'!$D$10=1,1,0)+IF('points T1'!$D$11=1,1,0)</f>
        <v>0</v>
      </c>
      <c r="F21" s="71">
        <f>IF('points T1'!$D$7=0,1,0)+IF('points T1'!$D$8=0,1,0)+IF('points T1'!$D$9=0,1,0)+IF('points T1'!$D$10=0,1,0)+IF('points T1'!$D$11=0,1,0)</f>
        <v>0</v>
      </c>
      <c r="G21" s="70">
        <f>'points T1'!$B$14</f>
        <v>37</v>
      </c>
      <c r="H21" s="70">
        <f>'points T1'!$C$14</f>
        <v>17</v>
      </c>
      <c r="I21" s="72">
        <f t="shared" ref="I21:I26" si="1">G21-H21</f>
        <v>20</v>
      </c>
      <c r="J21" s="73">
        <f t="shared" ref="J21:J26" si="2">G21/H21</f>
        <v>2.1764705882352939</v>
      </c>
    </row>
    <row r="22" spans="1:10" s="28" customFormat="1" ht="15.95" customHeight="1" thickBot="1">
      <c r="A22" s="32" t="str">
        <f>+$A$5</f>
        <v>ASSHAV POITIERS R.</v>
      </c>
      <c r="B22" s="70">
        <f>'points T1'!$G$14</f>
        <v>6</v>
      </c>
      <c r="C22" s="75">
        <f t="shared" si="0"/>
        <v>5</v>
      </c>
      <c r="D22" s="71">
        <f>IF('points T1'!$G$7=2,1,0)+IF('points T1'!$G$8=2,1,0)+IF('points T1'!$G$9=2,1,0)+IF('points T1'!$G$10=2,1,0)+IF('points T1'!$G$11=2,1,0)</f>
        <v>3</v>
      </c>
      <c r="E22" s="71">
        <f>IF('points T1'!$G$7=1,1,0)+IF('points T1'!$G$8=1,1,0)+IF('points T1'!$G$9=1,1,0)+IF('points T1'!$G$10=1,1,0)+IF('points T1'!$G$11=1,1,0)</f>
        <v>0</v>
      </c>
      <c r="F22" s="71">
        <f>IF('points T1'!$G$7=0,1,0)+IF('points T1'!$G$8=0,1,0)+IF('points T1'!$G$9=0,1,0)+IF('points T1'!$G$10=0,1,0)+IF('points T1'!$G$11=0,1,0)</f>
        <v>2</v>
      </c>
      <c r="G22" s="70">
        <f>'points T1'!$E$14</f>
        <v>21</v>
      </c>
      <c r="H22" s="70">
        <f>'points T1'!$F$14</f>
        <v>14</v>
      </c>
      <c r="I22" s="76">
        <f t="shared" si="1"/>
        <v>7</v>
      </c>
      <c r="J22" s="77">
        <f t="shared" si="2"/>
        <v>1.5</v>
      </c>
    </row>
    <row r="23" spans="1:10" s="28" customFormat="1" ht="15.95" customHeight="1" thickBot="1">
      <c r="A23" s="50" t="str">
        <f>+$A$6</f>
        <v>CST LAVAL</v>
      </c>
      <c r="B23" s="70">
        <f>'points T1'!$J$14</f>
        <v>3</v>
      </c>
      <c r="C23" s="75">
        <f t="shared" si="0"/>
        <v>5</v>
      </c>
      <c r="D23" s="71">
        <f>IF('points T1'!$J$7=2,1,0)+IF('points T1'!$J$8=2,1,0)+IF('points T1'!$J$9=2,1,0)+IF('points T1'!$J$10=2,1,0)+IF('points T1'!$J$11=2,1,0)</f>
        <v>1</v>
      </c>
      <c r="E23" s="71">
        <f>IF('points T1'!$J$7=1,1,0)+IF('points T1'!$J$8=1,1,0)+IF('points T1'!$J$9=1,1,0)+IF('points T1'!$J$10=1,1,0)+IF('points T1'!$J$11=1,1,0)</f>
        <v>1</v>
      </c>
      <c r="F23" s="71">
        <f>IF('points T1'!$J$7=0,1,0)+IF('points T1'!$J$8=0,1,0)+IF('points T1'!$J$9=0,1,0)+IF('points T1'!$J$10=0,1,0)+IF('points T1'!$J$11=0,1,0)</f>
        <v>3</v>
      </c>
      <c r="G23" s="70">
        <f>'points T1'!$H$14</f>
        <v>23</v>
      </c>
      <c r="H23" s="70">
        <f>'points T1'!$I$14</f>
        <v>33</v>
      </c>
      <c r="I23" s="76">
        <f t="shared" si="1"/>
        <v>-10</v>
      </c>
      <c r="J23" s="77">
        <f t="shared" si="2"/>
        <v>0.69696969696969702</v>
      </c>
    </row>
    <row r="24" spans="1:10" s="28" customFormat="1" ht="15.95" customHeight="1" thickBot="1">
      <c r="A24" s="47" t="str">
        <f>+$F$6</f>
        <v>AMPEA MARTINIQUE</v>
      </c>
      <c r="B24" s="70">
        <f>'points T1'!$M$14</f>
        <v>6</v>
      </c>
      <c r="C24" s="75">
        <f t="shared" si="0"/>
        <v>5</v>
      </c>
      <c r="D24" s="71">
        <f>IF('points T1'!$M$7=2,1,0)+IF('points T1'!$M$8=2,1,0)+IF('points T1'!$M$9=2,1,0)+IF('points T1'!$M$10=2,1,0)+IF('points T1'!$M$11=2,1,0)</f>
        <v>3</v>
      </c>
      <c r="E24" s="71">
        <f>IF('points T1'!$M$7=1,1,0)+IF('points T1'!$M$8=1,1,0)+IF('points T1'!$M$9=1,1,0)+IF('points T1'!$M$10=1,1,0)+IF('points T1'!$M$11=1,1,0)</f>
        <v>0</v>
      </c>
      <c r="F24" s="71">
        <f>IF('points T1'!$M$7=0,1,0)+IF('points T1'!$M$8=0,1,0)+IF('points T1'!$M$9=0,1,0)+IF('points T1'!$M$10=0,1,0)+IF('points T1'!$M$11=0,1,0)</f>
        <v>2</v>
      </c>
      <c r="G24" s="70">
        <f>'points T1'!$K$14</f>
        <v>32</v>
      </c>
      <c r="H24" s="70">
        <f>'points T1'!$L$14</f>
        <v>26</v>
      </c>
      <c r="I24" s="76">
        <f t="shared" si="1"/>
        <v>6</v>
      </c>
      <c r="J24" s="77">
        <f t="shared" si="2"/>
        <v>1.2307692307692308</v>
      </c>
    </row>
    <row r="25" spans="1:10" s="28" customFormat="1" ht="15.95" customHeight="1" thickBot="1">
      <c r="A25" s="47" t="str">
        <f>+$F$5</f>
        <v>ANICES NICE R1</v>
      </c>
      <c r="B25" s="70">
        <f>'points T1'!$P$14</f>
        <v>5</v>
      </c>
      <c r="C25" s="75">
        <f t="shared" si="0"/>
        <v>5</v>
      </c>
      <c r="D25" s="71">
        <f>IF('points T1'!$P$7=2,1,0)+IF('points T1'!$P$8=2,1,0)+IF('points T1'!$P$9=2,1,0)+IF('points T1'!$P$10=2,1,0)+IF('points T1'!$P$11=2,1,0)</f>
        <v>2</v>
      </c>
      <c r="E25" s="71">
        <f>IF('points T1'!$P$7=1,1,0)+IF('points T1'!$P$8=1,1,0)+IF('points T1'!$P$9=1,1,0)+IF('points T1'!$P$10=1,1,0)+IF('points T1'!$P$11=1,1,0)</f>
        <v>1</v>
      </c>
      <c r="F25" s="71">
        <f>IF('points T1'!$P$7=0,1,0)+IF('points T1'!$P$8=0,1,0)+IF('points T1'!$P$9=0,1,0)+IF('points T1'!$P$10=0,1,0)+IF('points T1'!$P$11=0,1,0)</f>
        <v>2</v>
      </c>
      <c r="G25" s="70">
        <f>'points T1'!$N$14</f>
        <v>23</v>
      </c>
      <c r="H25" s="70">
        <f>'points T1'!$O$14</f>
        <v>22</v>
      </c>
      <c r="I25" s="76">
        <f t="shared" si="1"/>
        <v>1</v>
      </c>
      <c r="J25" s="77">
        <f t="shared" si="2"/>
        <v>1.0454545454545454</v>
      </c>
    </row>
    <row r="26" spans="1:10" s="28" customFormat="1" ht="15.95" customHeight="1" thickBot="1">
      <c r="A26" s="47" t="str">
        <f>+$F$4</f>
        <v>TORBALL H. ANGERS</v>
      </c>
      <c r="B26" s="70">
        <f>'points T1'!$S$14</f>
        <v>0</v>
      </c>
      <c r="C26" s="78">
        <f t="shared" si="0"/>
        <v>5</v>
      </c>
      <c r="D26" s="71">
        <f>IF('points T1'!$S$7=2,1,0)+IF('points T1'!$S$8=2,1,0)+IF('points T1'!$S$9=2,1,0)+IF('points T1'!$S$10=2,1,0)+IF('points T1'!$S$11=2,1,0)</f>
        <v>0</v>
      </c>
      <c r="E26" s="71">
        <f>IF('points T1'!$S$7=1,1,0)+IF('points T1'!$S$8=1,1,0)+IF('points T1'!$S$9=1,1,0)+IF('points T1'!$S$10=1,1,0)+IF('points T1'!$S$11=1,1,0)</f>
        <v>0</v>
      </c>
      <c r="F26" s="71">
        <f>IF('points T1'!$S$7=0,1,0)+IF('points T1'!$S$8=0,1,0)+IF('points T1'!$S$9=0,1,0)+IF('points T1'!$S$10=0,1,0)+IF('points T1'!$S$11=0,1,0)</f>
        <v>5</v>
      </c>
      <c r="G26" s="70">
        <f>'points T1'!$Q$14</f>
        <v>15</v>
      </c>
      <c r="H26" s="70">
        <f>'points T1'!$R$14</f>
        <v>39</v>
      </c>
      <c r="I26" s="83">
        <f t="shared" si="1"/>
        <v>-24</v>
      </c>
      <c r="J26" s="84">
        <f t="shared" si="2"/>
        <v>0.38461538461538464</v>
      </c>
    </row>
    <row r="27" spans="1:10" s="28" customFormat="1" ht="15" customHeight="1" thickBot="1">
      <c r="A27" s="90" t="s">
        <v>21</v>
      </c>
      <c r="B27" s="85">
        <f t="shared" ref="B27:I27" si="3">SUM(B21:B26)</f>
        <v>30</v>
      </c>
      <c r="C27" s="86">
        <f t="shared" si="3"/>
        <v>30</v>
      </c>
      <c r="D27" s="86">
        <f t="shared" si="3"/>
        <v>14</v>
      </c>
      <c r="E27" s="86">
        <f t="shared" si="3"/>
        <v>2</v>
      </c>
      <c r="F27" s="86">
        <f t="shared" si="3"/>
        <v>14</v>
      </c>
      <c r="G27" s="86">
        <f t="shared" si="3"/>
        <v>151</v>
      </c>
      <c r="H27" s="86">
        <f t="shared" si="3"/>
        <v>151</v>
      </c>
      <c r="I27" s="86">
        <f t="shared" si="3"/>
        <v>0</v>
      </c>
      <c r="J27" s="86"/>
    </row>
    <row r="28" spans="1:10" s="28" customFormat="1" ht="43.5" customHeight="1">
      <c r="A28" s="157" t="str">
        <f>'planning T1'!A1:G1</f>
        <v>CHALLENGE NATIONAL DE TORBALL UNADEV/ANTHV 2017-2018</v>
      </c>
      <c r="B28" s="157"/>
      <c r="C28" s="157"/>
      <c r="D28" s="157"/>
      <c r="E28" s="157"/>
      <c r="F28" s="157"/>
      <c r="G28" s="157"/>
      <c r="H28" s="157"/>
      <c r="I28" s="157"/>
      <c r="J28" s="157"/>
    </row>
    <row r="29" spans="1:10" s="28" customFormat="1" ht="17.45" customHeight="1">
      <c r="A29" s="155" t="str">
        <f>'Planning T2'!A2:G2</f>
        <v>Niveau 3 Masculin</v>
      </c>
      <c r="B29" s="155"/>
      <c r="C29" s="155"/>
      <c r="D29" s="155"/>
      <c r="E29" s="155"/>
      <c r="F29" s="155"/>
      <c r="G29" s="155"/>
      <c r="H29" s="155"/>
      <c r="I29" s="155"/>
      <c r="J29" s="155"/>
    </row>
    <row r="30" spans="1:10" s="28" customFormat="1" ht="17.45" customHeight="1" thickBot="1">
      <c r="A30" s="155" t="str">
        <f>'Planning T2'!A3:G3</f>
        <v>Deuxième tour : CS AVH 31 Toulouse, le 17/02/18 et APST Sotteville-Les-Rouen, le 09/06/18</v>
      </c>
      <c r="B30" s="155"/>
      <c r="C30" s="155"/>
      <c r="D30" s="155"/>
      <c r="E30" s="155"/>
      <c r="F30" s="155"/>
      <c r="G30" s="155"/>
      <c r="H30" s="155"/>
      <c r="I30" s="155"/>
      <c r="J30" s="155"/>
    </row>
    <row r="31" spans="1:10" s="28" customFormat="1" ht="15.95" customHeight="1" thickBot="1">
      <c r="A31" s="38" t="str">
        <f>'Planning T2'!$C$7</f>
        <v>CST LAVAL</v>
      </c>
      <c r="B31" s="62"/>
      <c r="C31" s="63">
        <f>IF(ISBLANK('Planning T2'!D7),"",'Planning T2'!D7)</f>
        <v>1</v>
      </c>
      <c r="D31" s="26" t="s">
        <v>16</v>
      </c>
      <c r="E31" s="64">
        <f>IF(ISBLANK('Planning T2'!E7),"",'Planning T2'!E7)</f>
        <v>3</v>
      </c>
      <c r="F31" s="38" t="str">
        <f>'Planning T2'!$F$7</f>
        <v>ASSHAV POITIERS R.</v>
      </c>
      <c r="G31" s="39"/>
      <c r="H31" s="39"/>
      <c r="I31" s="39"/>
      <c r="J31" s="40"/>
    </row>
    <row r="32" spans="1:10" s="28" customFormat="1" ht="15.95" customHeight="1" thickBot="1">
      <c r="A32" s="38" t="str">
        <f>'Planning T2'!$C$8</f>
        <v>AMPEA MARTINIQUE</v>
      </c>
      <c r="B32" s="50"/>
      <c r="C32" s="65">
        <f>IF(ISBLANK('Planning T2'!D8),"",'Planning T2'!D8)</f>
        <v>2</v>
      </c>
      <c r="D32" s="31" t="s">
        <v>16</v>
      </c>
      <c r="E32" s="66">
        <f>IF(ISBLANK('Planning T2'!E8),"",'Planning T2'!E8)</f>
        <v>8</v>
      </c>
      <c r="F32" s="38" t="str">
        <f>'Planning T2'!$F$8</f>
        <v>CS AVH 31 TOULOUSE R.</v>
      </c>
      <c r="G32" s="42"/>
      <c r="H32" s="42"/>
      <c r="I32" s="42"/>
      <c r="J32" s="43"/>
    </row>
    <row r="33" spans="1:10" s="28" customFormat="1" ht="15.95" customHeight="1" thickBot="1">
      <c r="A33" s="38" t="str">
        <f>'Planning T2'!$C$9</f>
        <v>TORBALL H. ANGERS</v>
      </c>
      <c r="B33" s="50"/>
      <c r="C33" s="65">
        <f>IF(ISBLANK('Planning T2'!D9),"",'Planning T2'!D9)</f>
        <v>3</v>
      </c>
      <c r="D33" s="31" t="s">
        <v>16</v>
      </c>
      <c r="E33" s="66">
        <f>IF(ISBLANK('Planning T2'!E9),"",'Planning T2'!E9)</f>
        <v>6</v>
      </c>
      <c r="F33" s="38" t="str">
        <f>'Planning T2'!$F$9</f>
        <v>ANICES NICE R1</v>
      </c>
      <c r="G33" s="42"/>
      <c r="H33" s="42"/>
      <c r="I33" s="42"/>
      <c r="J33" s="43"/>
    </row>
    <row r="34" spans="1:10" s="28" customFormat="1" ht="15.95" customHeight="1" thickBot="1">
      <c r="A34" s="38" t="str">
        <f>'Planning T2'!$F$8</f>
        <v>CS AVH 31 TOULOUSE R.</v>
      </c>
      <c r="B34" s="50"/>
      <c r="C34" s="65">
        <f>IF(ISBLANK('Planning T2'!D10),"",'Planning T2'!D10)</f>
        <v>4</v>
      </c>
      <c r="D34" s="31" t="s">
        <v>16</v>
      </c>
      <c r="E34" s="66">
        <f>IF(ISBLANK('Planning T2'!E10),"",'Planning T2'!E10)</f>
        <v>2</v>
      </c>
      <c r="F34" s="38" t="str">
        <f>'Planning T2'!$C$7</f>
        <v>CST LAVAL</v>
      </c>
      <c r="G34" s="42"/>
      <c r="H34" s="42"/>
      <c r="I34" s="42"/>
      <c r="J34" s="43"/>
    </row>
    <row r="35" spans="1:10" s="28" customFormat="1" ht="15.95" customHeight="1" thickBot="1">
      <c r="A35" s="38" t="str">
        <f>'Planning T2'!$F$7</f>
        <v>ASSHAV POITIERS R.</v>
      </c>
      <c r="B35" s="50"/>
      <c r="C35" s="65">
        <f>IF(ISBLANK('Planning T2'!D11),"",'Planning T2'!D11)</f>
        <v>9</v>
      </c>
      <c r="D35" s="31" t="s">
        <v>16</v>
      </c>
      <c r="E35" s="66">
        <f>IF(ISBLANK('Planning T2'!E11),"",'Planning T2'!E11)</f>
        <v>7</v>
      </c>
      <c r="F35" s="38" t="str">
        <f>'Planning T2'!$C$8</f>
        <v>AMPEA MARTINIQUE</v>
      </c>
      <c r="G35" s="42"/>
      <c r="H35" s="42"/>
      <c r="I35" s="42"/>
      <c r="J35" s="43"/>
    </row>
    <row r="36" spans="1:10" s="28" customFormat="1" ht="15.95" customHeight="1" thickBot="1">
      <c r="A36" s="38" t="str">
        <f>'Planning T2'!$F$8</f>
        <v>CS AVH 31 TOULOUSE R.</v>
      </c>
      <c r="B36" s="50"/>
      <c r="C36" s="65">
        <f>IF(ISBLANK('Planning T2'!D12),"",'Planning T2'!D12)</f>
        <v>5</v>
      </c>
      <c r="D36" s="31" t="s">
        <v>16</v>
      </c>
      <c r="E36" s="66">
        <f>IF(ISBLANK('Planning T2'!E12),"",'Planning T2'!E12)</f>
        <v>2</v>
      </c>
      <c r="F36" s="38" t="str">
        <f>'Planning T2'!$F$9</f>
        <v>ANICES NICE R1</v>
      </c>
      <c r="G36" s="42"/>
      <c r="H36" s="42"/>
      <c r="I36" s="42"/>
      <c r="J36" s="43"/>
    </row>
    <row r="37" spans="1:10" s="28" customFormat="1" ht="15.95" customHeight="1" thickBot="1">
      <c r="A37" s="38" t="str">
        <f>'Planning T2'!$C$8</f>
        <v>AMPEA MARTINIQUE</v>
      </c>
      <c r="B37" s="50"/>
      <c r="C37" s="65">
        <f>IF(ISBLANK('Planning T2'!D13),"",'Planning T2'!D13)</f>
        <v>10</v>
      </c>
      <c r="D37" s="31" t="s">
        <v>16</v>
      </c>
      <c r="E37" s="66">
        <f>IF(ISBLANK('Planning T2'!E13),"",'Planning T2'!E13)</f>
        <v>0</v>
      </c>
      <c r="F37" s="38" t="str">
        <f>'Planning T2'!$C$9</f>
        <v>TORBALL H. ANGERS</v>
      </c>
      <c r="G37" s="42"/>
      <c r="H37" s="42"/>
      <c r="I37" s="42"/>
      <c r="J37" s="43"/>
    </row>
    <row r="38" spans="1:10" s="28" customFormat="1" ht="15.95" customHeight="1" thickBot="1">
      <c r="A38" s="38" t="str">
        <f>'Planning T2'!$C$7</f>
        <v>CST LAVAL</v>
      </c>
      <c r="B38" s="50"/>
      <c r="C38" s="65">
        <f>IF(ISBLANK('Planning T2'!D14),"",'Planning T2'!D14)</f>
        <v>1</v>
      </c>
      <c r="D38" s="31" t="s">
        <v>16</v>
      </c>
      <c r="E38" s="66">
        <f>IF(ISBLANK('Planning T2'!E14),"",'Planning T2'!E14)</f>
        <v>3</v>
      </c>
      <c r="F38" s="38" t="str">
        <f>'Planning T2'!$F$9</f>
        <v>ANICES NICE R1</v>
      </c>
      <c r="G38" s="42"/>
      <c r="H38" s="42"/>
      <c r="I38" s="42"/>
      <c r="J38" s="43"/>
    </row>
    <row r="39" spans="1:10" s="28" customFormat="1" ht="15.95" customHeight="1" thickBot="1">
      <c r="A39" s="38" t="str">
        <f>'Planning T2'!$F$7</f>
        <v>ASSHAV POITIERS R.</v>
      </c>
      <c r="B39" s="50"/>
      <c r="C39" s="65">
        <f>IF(ISBLANK('Planning T2'!D15),"",'Planning T2'!D15)</f>
        <v>2</v>
      </c>
      <c r="D39" s="31" t="s">
        <v>16</v>
      </c>
      <c r="E39" s="66">
        <f>IF(ISBLANK('Planning T2'!E15),"",'Planning T2'!E15)</f>
        <v>3</v>
      </c>
      <c r="F39" s="38" t="str">
        <f>'Planning T2'!$F$8</f>
        <v>CS AVH 31 TOULOUSE R.</v>
      </c>
      <c r="G39" s="42"/>
      <c r="H39" s="42"/>
      <c r="I39" s="42"/>
      <c r="J39" s="43"/>
    </row>
    <row r="40" spans="1:10" s="28" customFormat="1" ht="15.95" customHeight="1" thickBot="1">
      <c r="A40" s="38" t="str">
        <f>'Planning T2'!$F$9</f>
        <v>ANICES NICE R1</v>
      </c>
      <c r="B40" s="50"/>
      <c r="C40" s="65">
        <f>IF(ISBLANK('Planning T2'!D16),"",'Planning T2'!D16)</f>
        <v>4</v>
      </c>
      <c r="D40" s="31" t="s">
        <v>16</v>
      </c>
      <c r="E40" s="66">
        <f>IF(ISBLANK('Planning T2'!E16),"",'Planning T2'!E16)</f>
        <v>1</v>
      </c>
      <c r="F40" s="38" t="str">
        <f>'Planning T2'!$C$8</f>
        <v>AMPEA MARTINIQUE</v>
      </c>
      <c r="G40" s="42"/>
      <c r="H40" s="42"/>
      <c r="I40" s="42"/>
      <c r="J40" s="43"/>
    </row>
    <row r="41" spans="1:10" s="28" customFormat="1" ht="15.95" customHeight="1" thickBot="1">
      <c r="A41" s="38" t="str">
        <f>'Planning T2'!$C$9</f>
        <v>TORBALL H. ANGERS</v>
      </c>
      <c r="B41" s="50"/>
      <c r="C41" s="65">
        <f>IF(ISBLANK('Planning T2'!D17),"",'Planning T2'!D17)</f>
        <v>3</v>
      </c>
      <c r="D41" s="31" t="s">
        <v>16</v>
      </c>
      <c r="E41" s="66">
        <f>IF(ISBLANK('Planning T2'!E17),"",'Planning T2'!E17)</f>
        <v>5</v>
      </c>
      <c r="F41" s="38" t="str">
        <f>'Planning T2'!$C$7</f>
        <v>CST LAVAL</v>
      </c>
      <c r="G41" s="42"/>
      <c r="H41" s="42"/>
      <c r="I41" s="42"/>
      <c r="J41" s="43"/>
    </row>
    <row r="42" spans="1:10" s="28" customFormat="1" ht="15.95" customHeight="1" thickBot="1">
      <c r="A42" s="38" t="str">
        <f>'Planning T2'!$F$9</f>
        <v>ANICES NICE R1</v>
      </c>
      <c r="B42" s="50"/>
      <c r="C42" s="65">
        <f>IF(ISBLANK('Planning T2'!D18),"",'Planning T2'!D18)</f>
        <v>3</v>
      </c>
      <c r="D42" s="31" t="s">
        <v>16</v>
      </c>
      <c r="E42" s="66">
        <f>IF(ISBLANK('Planning T2'!E18),"",'Planning T2'!E18)</f>
        <v>2</v>
      </c>
      <c r="F42" s="38" t="str">
        <f>'Planning T2'!$F$7</f>
        <v>ASSHAV POITIERS R.</v>
      </c>
      <c r="G42" s="42"/>
      <c r="H42" s="42"/>
      <c r="I42" s="42"/>
      <c r="J42" s="43"/>
    </row>
    <row r="43" spans="1:10" s="28" customFormat="1" ht="15.95" customHeight="1" thickBot="1">
      <c r="A43" s="38" t="str">
        <f>'Planning T2'!$C$9</f>
        <v>TORBALL H. ANGERS</v>
      </c>
      <c r="B43" s="50"/>
      <c r="C43" s="65">
        <f>IF(ISBLANK('Planning T2'!D19),"",'Planning T2'!D19)</f>
        <v>2</v>
      </c>
      <c r="D43" s="31" t="s">
        <v>16</v>
      </c>
      <c r="E43" s="66">
        <f>IF(ISBLANK('Planning T2'!E19),"",'Planning T2'!E19)</f>
        <v>6</v>
      </c>
      <c r="F43" s="38" t="str">
        <f>'Planning T2'!$F$8</f>
        <v>CS AVH 31 TOULOUSE R.</v>
      </c>
      <c r="G43" s="42"/>
      <c r="H43" s="42"/>
      <c r="I43" s="42"/>
      <c r="J43" s="43"/>
    </row>
    <row r="44" spans="1:10" s="28" customFormat="1" ht="15.95" customHeight="1" thickBot="1">
      <c r="A44" s="38" t="str">
        <f>'Planning T2'!$C$8</f>
        <v>AMPEA MARTINIQUE</v>
      </c>
      <c r="B44" s="50"/>
      <c r="C44" s="65">
        <f>IF(ISBLANK('Planning T2'!D20),"",'Planning T2'!D20)</f>
        <v>2</v>
      </c>
      <c r="D44" s="31" t="s">
        <v>16</v>
      </c>
      <c r="E44" s="66">
        <f>IF(ISBLANK('Planning T2'!E20),"",'Planning T2'!E20)</f>
        <v>3</v>
      </c>
      <c r="F44" s="38" t="str">
        <f>'Planning T2'!$C$7</f>
        <v>CST LAVAL</v>
      </c>
      <c r="G44" s="42"/>
      <c r="H44" s="42"/>
      <c r="I44" s="42"/>
      <c r="J44" s="43"/>
    </row>
    <row r="45" spans="1:10" s="28" customFormat="1" ht="15.95" customHeight="1" thickBot="1">
      <c r="A45" s="38" t="str">
        <f>'Planning T2'!$F$7</f>
        <v>ASSHAV POITIERS R.</v>
      </c>
      <c r="B45" s="67"/>
      <c r="C45" s="68">
        <f>IF(ISBLANK('Planning T2'!D21),"",'Planning T2'!D21)</f>
        <v>9</v>
      </c>
      <c r="D45" s="35" t="s">
        <v>16</v>
      </c>
      <c r="E45" s="69">
        <f>IF(ISBLANK('Planning T2'!E21),"",'Planning T2'!E21)</f>
        <v>1</v>
      </c>
      <c r="F45" s="38" t="str">
        <f>'Planning T2'!$C$9</f>
        <v>TORBALL H. ANGERS</v>
      </c>
      <c r="G45" s="44"/>
      <c r="H45" s="44"/>
      <c r="I45" s="44"/>
      <c r="J45" s="45"/>
    </row>
    <row r="46" spans="1:10" s="46" customFormat="1" ht="50.1" customHeight="1" thickBot="1">
      <c r="A46" s="92" t="s">
        <v>22</v>
      </c>
      <c r="B46" s="92"/>
      <c r="C46" s="92"/>
      <c r="D46" s="92"/>
      <c r="E46" s="92"/>
      <c r="F46" s="92"/>
      <c r="G46" s="92"/>
      <c r="H46" s="92"/>
      <c r="I46" s="92"/>
      <c r="J46" s="92"/>
    </row>
    <row r="47" spans="1:10" s="28" customFormat="1" ht="30" customHeight="1" thickBot="1">
      <c r="A47" s="94" t="s">
        <v>18</v>
      </c>
      <c r="B47" s="95" t="s">
        <v>19</v>
      </c>
      <c r="C47" s="96" t="s">
        <v>20</v>
      </c>
      <c r="D47" s="96" t="s">
        <v>13</v>
      </c>
      <c r="E47" s="96" t="s">
        <v>14</v>
      </c>
      <c r="F47" s="96" t="s">
        <v>15</v>
      </c>
      <c r="G47" s="96" t="s">
        <v>25</v>
      </c>
      <c r="H47" s="96" t="s">
        <v>26</v>
      </c>
      <c r="I47" s="96" t="s">
        <v>27</v>
      </c>
      <c r="J47" s="97" t="s">
        <v>28</v>
      </c>
    </row>
    <row r="48" spans="1:10" s="28" customFormat="1" ht="15" customHeight="1" thickBot="1">
      <c r="A48" s="27" t="str">
        <f>+$A$4</f>
        <v>CS AVH 31 TOULOUSE R.</v>
      </c>
      <c r="B48" s="70">
        <f>'Points T2'!$D$14</f>
        <v>10</v>
      </c>
      <c r="C48" s="71">
        <f t="shared" ref="C48:C53" si="4">SUM(D48:F48)</f>
        <v>5</v>
      </c>
      <c r="D48" s="71">
        <f>IF('Points T2'!$D$7=2,1,0)+IF('Points T2'!$D$8=2,1,0)+IF('Points T2'!$D$9=2,1,0)+IF('Points T2'!$D$10=2,1,0)+IF('Points T2'!$D$11=2,1,0)</f>
        <v>5</v>
      </c>
      <c r="E48" s="71">
        <f>IF('Points T2'!$D$7=1,1,0)+IF('Points T2'!$D$8=1,1,0)+IF('Points T2'!$D$9=1,1,0)+IF('Points T2'!$D$10=1,1,0)+IF('Points T2'!$D$11=1,1,0)</f>
        <v>0</v>
      </c>
      <c r="F48" s="71">
        <f>IF('Points T2'!$D$7=0,1,0)+IF('Points T2'!$D$8=0,1,0)+IF('Points T2'!$D$9=0,1,0)+IF('Points T2'!$D$10=0,1,0)+IF('Points T2'!$D$11=0,1,0)</f>
        <v>0</v>
      </c>
      <c r="G48" s="70">
        <f>'Points T2'!$B$14</f>
        <v>26</v>
      </c>
      <c r="H48" s="70">
        <f>'Points T2'!$C$14</f>
        <v>10</v>
      </c>
      <c r="I48" s="72">
        <f t="shared" ref="I48:I53" si="5">G48-H48</f>
        <v>16</v>
      </c>
      <c r="J48" s="73">
        <f t="shared" ref="J48:J53" si="6">G48/H48</f>
        <v>2.6</v>
      </c>
    </row>
    <row r="49" spans="1:10" s="28" customFormat="1" ht="15" customHeight="1" thickBot="1">
      <c r="A49" s="32" t="str">
        <f>+$A$5</f>
        <v>ASSHAV POITIERS R.</v>
      </c>
      <c r="B49" s="70">
        <f>'Points T2'!$G$14</f>
        <v>6</v>
      </c>
      <c r="C49" s="75">
        <f t="shared" si="4"/>
        <v>5</v>
      </c>
      <c r="D49" s="71">
        <f>IF('Points T2'!$G$7=2,1,0)+IF('Points T2'!$G$8=2,1,0)+IF('Points T2'!$G$9=2,1,0)+IF('Points T2'!$G$10=2,1,0)+IF('Points T2'!$G$11=2,1,0)</f>
        <v>3</v>
      </c>
      <c r="E49" s="71">
        <f>IF('Points T2'!$G$7=1,1,0)+IF('Points T2'!$G$8=1,1,0)+IF('Points T2'!$G$9=1,1,0)+IF('Points T2'!$G$10=1,1,0)+IF('Points T2'!$G$11=1,1,0)</f>
        <v>0</v>
      </c>
      <c r="F49" s="71">
        <f>IF('Points T2'!$G$7=0,1,0)+IF('Points T2'!$G$8=0,1,0)+IF('Points T2'!$G$9=0,1,0)+IF('Points T2'!$G$10=0,1,0)+IF('Points T2'!$G$11=0,1,0)</f>
        <v>2</v>
      </c>
      <c r="G49" s="70">
        <f>'Points T2'!$E$14</f>
        <v>25</v>
      </c>
      <c r="H49" s="70">
        <f>'Points T2'!$F$14</f>
        <v>15</v>
      </c>
      <c r="I49" s="76">
        <f t="shared" si="5"/>
        <v>10</v>
      </c>
      <c r="J49" s="77">
        <f t="shared" si="6"/>
        <v>1.6666666666666667</v>
      </c>
    </row>
    <row r="50" spans="1:10" s="28" customFormat="1" ht="15" customHeight="1" thickBot="1">
      <c r="A50" s="50" t="str">
        <f>+$A$6</f>
        <v>CST LAVAL</v>
      </c>
      <c r="B50" s="70">
        <f>'Points T2'!$J$14</f>
        <v>4</v>
      </c>
      <c r="C50" s="75">
        <f t="shared" si="4"/>
        <v>5</v>
      </c>
      <c r="D50" s="71">
        <f>IF('Points T2'!$J$7=2,1,0)+IF('Points T2'!$J$8=2,1,0)+IF('Points T2'!$J$9=2,1,0)+IF('Points T2'!$J$10=2,1,0)+IF('Points T2'!$J$11=2,1,0)</f>
        <v>2</v>
      </c>
      <c r="E50" s="71">
        <f>IF('Points T2'!$J$7=1,1,0)+IF('Points T2'!$J$8=1,1,0)+IF('Points T2'!$J$9=1,1,0)+IF('Points T2'!$J$10=1,1,0)+IF('Points T2'!$J$11=1,1,0)</f>
        <v>0</v>
      </c>
      <c r="F50" s="71">
        <f>IF('Points T2'!$J$7=0,1,0)+IF('Points T2'!$J$8=0,1,0)+IF('Points T2'!$J$9=0,1,0)+IF('Points T2'!$J$10=0,1,0)+IF('Points T2'!$J$11=0,1,0)</f>
        <v>3</v>
      </c>
      <c r="G50" s="70">
        <f>'Points T2'!$H$14</f>
        <v>12</v>
      </c>
      <c r="H50" s="70">
        <f>'Points T2'!$I$14</f>
        <v>15</v>
      </c>
      <c r="I50" s="76">
        <f t="shared" si="5"/>
        <v>-3</v>
      </c>
      <c r="J50" s="77">
        <f t="shared" si="6"/>
        <v>0.8</v>
      </c>
    </row>
    <row r="51" spans="1:10" s="28" customFormat="1" ht="15" customHeight="1" thickBot="1">
      <c r="A51" s="47" t="str">
        <f>+$F$6</f>
        <v>AMPEA MARTINIQUE</v>
      </c>
      <c r="B51" s="70">
        <f>'Points T2'!$M$14</f>
        <v>2</v>
      </c>
      <c r="C51" s="75">
        <f t="shared" si="4"/>
        <v>5</v>
      </c>
      <c r="D51" s="71">
        <f>IF('Points T2'!$M$7=2,1,0)+IF('Points T2'!$M$8=2,1,0)+IF('Points T2'!$M$9=2,1,0)+IF('Points T2'!$M$10=2,1,0)+IF('Points T2'!$M$11=2,1,0)</f>
        <v>1</v>
      </c>
      <c r="E51" s="71">
        <f>IF('Points T2'!$M$7=1,1,0)+IF('Points T2'!$M$8=1,1,0)+IF('Points T2'!$M$9=1,1,0)+IF('Points T2'!$M$10=1,1,0)+IF('Points T2'!$M$11=1,1,0)</f>
        <v>0</v>
      </c>
      <c r="F51" s="71">
        <f>IF('Points T2'!$M$7=0,1,0)+IF('Points T2'!$M$8=0,1,0)+IF('Points T2'!$M$9=0,1,0)+IF('Points T2'!$M$10=0,1,0)+IF('Points T2'!$M$11=0,1,0)</f>
        <v>4</v>
      </c>
      <c r="G51" s="70">
        <f>'Points T2'!$K$14</f>
        <v>22</v>
      </c>
      <c r="H51" s="70">
        <f>'Points T2'!$L$14</f>
        <v>24</v>
      </c>
      <c r="I51" s="76">
        <f t="shared" si="5"/>
        <v>-2</v>
      </c>
      <c r="J51" s="77">
        <f t="shared" si="6"/>
        <v>0.91666666666666663</v>
      </c>
    </row>
    <row r="52" spans="1:10" s="28" customFormat="1" ht="15" customHeight="1" thickBot="1">
      <c r="A52" s="47" t="str">
        <f>+$F$5</f>
        <v>ANICES NICE R1</v>
      </c>
      <c r="B52" s="70">
        <f>'Points T2'!$P$14</f>
        <v>8</v>
      </c>
      <c r="C52" s="75">
        <f t="shared" si="4"/>
        <v>5</v>
      </c>
      <c r="D52" s="71">
        <f>IF('Points T2'!$P$7=2,1,0)+IF('Points T2'!$P$8=2,1,0)+IF('Points T2'!$P$9=2,1,0)+IF('Points T2'!$P$10=2,1,0)+IF('Points T2'!$P$11=2,1,0)</f>
        <v>4</v>
      </c>
      <c r="E52" s="71">
        <f>IF('Points T2'!$P$7=1,1,0)+IF('Points T2'!$P$8=1,1,0)+IF('Points T2'!$P$9=1,1,0)+IF('Points T2'!$P$10=1,1,0)+IF('Points T2'!$P$11=1,1,0)</f>
        <v>0</v>
      </c>
      <c r="F52" s="71">
        <f>IF('Points T2'!$P$7=0,1,0)+IF('Points T2'!$P$8=0,1,0)+IF('Points T2'!$P$9=0,1,0)+IF('Points T2'!$P$10=0,1,0)+IF('Points T2'!$P$11=0,1,0)</f>
        <v>1</v>
      </c>
      <c r="G52" s="70">
        <f>'Points T2'!$N$14</f>
        <v>18</v>
      </c>
      <c r="H52" s="70">
        <f>'Points T2'!$O$14</f>
        <v>12</v>
      </c>
      <c r="I52" s="76">
        <f t="shared" si="5"/>
        <v>6</v>
      </c>
      <c r="J52" s="77">
        <f t="shared" si="6"/>
        <v>1.5</v>
      </c>
    </row>
    <row r="53" spans="1:10" s="28" customFormat="1" ht="15" customHeight="1" thickBot="1">
      <c r="A53" s="47" t="str">
        <f>+$F$4</f>
        <v>TORBALL H. ANGERS</v>
      </c>
      <c r="B53" s="70">
        <f>'Points T2'!$S$14</f>
        <v>0</v>
      </c>
      <c r="C53" s="78">
        <f t="shared" si="4"/>
        <v>5</v>
      </c>
      <c r="D53" s="71">
        <f>IF('Points T2'!$S$7=2,1,0)+IF('Points T2'!$S$8=2,1,0)+IF('Points T2'!$S$9=2,1,0)+IF('Points T2'!$S$10=2,1,0)+IF('Points T2'!$S$11=2,1,0)</f>
        <v>0</v>
      </c>
      <c r="E53" s="71">
        <f>IF('Points T2'!$S$7=1,1,0)+IF('Points T2'!$S$8=1,1,0)+IF('Points T2'!$S$9=1,1,0)+IF('Points T2'!$S$10=1,1,0)+IF('Points T2'!$S$11=1,1,0)</f>
        <v>0</v>
      </c>
      <c r="F53" s="71">
        <f>IF('Points T2'!$S$7=0,1,0)+IF('Points T2'!$S$8=0,1,0)+IF('Points T2'!$S$9=0,1,0)+IF('Points T2'!$S$10=0,1,0)+IF('Points T2'!$S$11=0,1,0)</f>
        <v>5</v>
      </c>
      <c r="G53" s="70">
        <f>'Points T2'!$Q$14</f>
        <v>9</v>
      </c>
      <c r="H53" s="70">
        <f>'Points T2'!$R$14</f>
        <v>36</v>
      </c>
      <c r="I53" s="83">
        <f t="shared" si="5"/>
        <v>-27</v>
      </c>
      <c r="J53" s="84">
        <f t="shared" si="6"/>
        <v>0.25</v>
      </c>
    </row>
    <row r="54" spans="1:10" s="28" customFormat="1" ht="15" customHeight="1" thickBot="1">
      <c r="A54" s="89" t="s">
        <v>21</v>
      </c>
      <c r="B54" s="87">
        <f t="shared" ref="B54:I54" si="7">SUM(B48:B53)</f>
        <v>30</v>
      </c>
      <c r="C54" s="88">
        <f t="shared" si="7"/>
        <v>30</v>
      </c>
      <c r="D54" s="88">
        <f t="shared" si="7"/>
        <v>15</v>
      </c>
      <c r="E54" s="88">
        <f t="shared" si="7"/>
        <v>0</v>
      </c>
      <c r="F54" s="88">
        <f t="shared" si="7"/>
        <v>15</v>
      </c>
      <c r="G54" s="88">
        <f t="shared" si="7"/>
        <v>112</v>
      </c>
      <c r="H54" s="88">
        <f t="shared" si="7"/>
        <v>112</v>
      </c>
      <c r="I54" s="88">
        <f t="shared" si="7"/>
        <v>0</v>
      </c>
      <c r="J54" s="88"/>
    </row>
    <row r="55" spans="1:10" s="28" customFormat="1" ht="15" customHeight="1">
      <c r="A55" s="158" t="str">
        <f>+'planning T1'!A1:G1</f>
        <v>CHALLENGE NATIONAL DE TORBALL UNADEV/ANTHV 2017-2018</v>
      </c>
      <c r="B55" s="158"/>
      <c r="C55" s="158"/>
      <c r="D55" s="158"/>
      <c r="E55" s="158"/>
      <c r="F55" s="158"/>
      <c r="G55" s="158"/>
      <c r="H55" s="158"/>
      <c r="I55" s="158"/>
      <c r="J55" s="158"/>
    </row>
    <row r="56" spans="1:10" s="28" customFormat="1" ht="15" customHeight="1">
      <c r="A56" s="155" t="str">
        <f>A2</f>
        <v>Niveau 3 Masculin</v>
      </c>
      <c r="B56" s="155"/>
      <c r="C56" s="155"/>
      <c r="D56" s="155"/>
      <c r="E56" s="155"/>
      <c r="F56" s="155"/>
      <c r="G56" s="155"/>
      <c r="H56" s="155"/>
      <c r="I56" s="155"/>
      <c r="J56" s="155"/>
    </row>
    <row r="57" spans="1:10" s="28" customFormat="1" ht="15" customHeight="1" thickBot="1">
      <c r="A57" s="161" t="str">
        <f>+'Planning T3'!A3:G3</f>
        <v>Troisième tour : APST Sotteville-Les-Rouen, le 09/06/18</v>
      </c>
      <c r="B57" s="161"/>
      <c r="C57" s="161"/>
      <c r="D57" s="161"/>
      <c r="E57" s="161"/>
      <c r="F57" s="161"/>
      <c r="G57" s="161"/>
      <c r="H57" s="161"/>
      <c r="I57" s="161"/>
      <c r="J57" s="161"/>
    </row>
    <row r="58" spans="1:10" s="28" customFormat="1" ht="15" customHeight="1" thickBot="1">
      <c r="A58" s="54" t="str">
        <f>'Planning T3'!C7</f>
        <v>AMPEA MARTINIQUE</v>
      </c>
      <c r="B58" s="55"/>
      <c r="C58" s="64">
        <f>IF(ISBLANK('Planning T3'!D7),"",'Planning T3'!D7)</f>
        <v>2</v>
      </c>
      <c r="D58" s="57" t="s">
        <v>16</v>
      </c>
      <c r="E58" s="64">
        <f>IF(ISBLANK('Planning T3'!E7),"",'Planning T3'!E7)</f>
        <v>1</v>
      </c>
      <c r="F58" s="54" t="str">
        <f>'Planning T3'!F7</f>
        <v>ANICES NICE R1</v>
      </c>
      <c r="G58" s="59"/>
      <c r="H58" s="59"/>
      <c r="I58" s="60"/>
      <c r="J58" s="61"/>
    </row>
    <row r="59" spans="1:10" s="28" customFormat="1" ht="15" customHeight="1" thickBot="1">
      <c r="A59" s="54" t="str">
        <f>'Planning T3'!C8</f>
        <v>CST LAVAL</v>
      </c>
      <c r="B59" s="29"/>
      <c r="C59" s="64">
        <f>IF(ISBLANK('Planning T3'!D8),"",'Planning T3'!D8)</f>
        <v>5</v>
      </c>
      <c r="D59" s="31" t="s">
        <v>16</v>
      </c>
      <c r="E59" s="64">
        <f>IF(ISBLANK('Planning T3'!E8),"",'Planning T3'!E8)</f>
        <v>1</v>
      </c>
      <c r="F59" s="54" t="str">
        <f>'Planning T3'!F8</f>
        <v>TORBALL H. ANGERS</v>
      </c>
      <c r="G59" s="48"/>
      <c r="H59" s="48"/>
      <c r="I59" s="49"/>
      <c r="J59" s="32"/>
    </row>
    <row r="60" spans="1:10" s="28" customFormat="1" ht="15" customHeight="1" thickBot="1">
      <c r="A60" s="54" t="str">
        <f>'Planning T3'!C9</f>
        <v>CS AVH 31 TOULOUSE R.</v>
      </c>
      <c r="B60" s="29"/>
      <c r="C60" s="64">
        <f>IF(ISBLANK('Planning T3'!D9),"",'Planning T3'!D9)</f>
        <v>2</v>
      </c>
      <c r="D60" s="31" t="s">
        <v>16</v>
      </c>
      <c r="E60" s="64">
        <f>IF(ISBLANK('Planning T3'!E9),"",'Planning T3'!E9)</f>
        <v>2</v>
      </c>
      <c r="F60" s="54" t="str">
        <f>'Planning T3'!F9</f>
        <v>ASSHAV POITIERS R.</v>
      </c>
      <c r="G60" s="48"/>
      <c r="H60" s="48"/>
      <c r="I60" s="49"/>
      <c r="J60" s="32"/>
    </row>
    <row r="61" spans="1:10" s="28" customFormat="1" ht="15" customHeight="1" thickBot="1">
      <c r="A61" s="54" t="str">
        <f>'Planning T3'!C10</f>
        <v>ANICES NICE R1</v>
      </c>
      <c r="B61" s="29"/>
      <c r="C61" s="64">
        <f>IF(ISBLANK('Planning T3'!D10),"",'Planning T3'!D10)</f>
        <v>5</v>
      </c>
      <c r="D61" s="31" t="s">
        <v>16</v>
      </c>
      <c r="E61" s="64">
        <f>IF(ISBLANK('Planning T3'!E10),"",'Planning T3'!E10)</f>
        <v>3</v>
      </c>
      <c r="F61" s="54" t="str">
        <f>'Planning T3'!F10</f>
        <v>CST LAVAL</v>
      </c>
      <c r="G61" s="48"/>
      <c r="H61" s="48"/>
      <c r="I61" s="49"/>
      <c r="J61" s="32"/>
    </row>
    <row r="62" spans="1:10" s="28" customFormat="1" ht="15" customHeight="1" thickBot="1">
      <c r="A62" s="54" t="str">
        <f>'Planning T3'!C11</f>
        <v>TORBALL H. ANGERS</v>
      </c>
      <c r="B62" s="29"/>
      <c r="C62" s="64">
        <f>IF(ISBLANK('Planning T3'!D11),"",'Planning T3'!D11)</f>
        <v>6</v>
      </c>
      <c r="D62" s="31" t="s">
        <v>16</v>
      </c>
      <c r="E62" s="64">
        <f>IF(ISBLANK('Planning T3'!E11),"",'Planning T3'!E11)</f>
        <v>12</v>
      </c>
      <c r="F62" s="54" t="str">
        <f>'Planning T3'!F11</f>
        <v>AMPEA MARTINIQUE</v>
      </c>
      <c r="G62" s="48"/>
      <c r="H62" s="48"/>
      <c r="I62" s="49"/>
      <c r="J62" s="32"/>
    </row>
    <row r="63" spans="1:10" s="28" customFormat="1" ht="15" customHeight="1" thickBot="1">
      <c r="A63" s="54" t="str">
        <f>'Planning T3'!C12</f>
        <v>CST LAVAL</v>
      </c>
      <c r="B63" s="29"/>
      <c r="C63" s="64">
        <f>IF(ISBLANK('Planning T3'!D12),"",'Planning T3'!D12)</f>
        <v>1</v>
      </c>
      <c r="D63" s="31" t="s">
        <v>16</v>
      </c>
      <c r="E63" s="64">
        <f>IF(ISBLANK('Planning T3'!E12),"",'Planning T3'!E12)</f>
        <v>9</v>
      </c>
      <c r="F63" s="54" t="str">
        <f>'Planning T3'!F12</f>
        <v>CS AVH 31 TOULOUSE R.</v>
      </c>
      <c r="G63" s="48"/>
      <c r="H63" s="48"/>
      <c r="I63" s="49"/>
      <c r="J63" s="32"/>
    </row>
    <row r="64" spans="1:10" s="28" customFormat="1" ht="15" customHeight="1" thickBot="1">
      <c r="A64" s="54" t="str">
        <f>'Planning T3'!C13</f>
        <v>TORBALL H. ANGERS</v>
      </c>
      <c r="B64" s="29"/>
      <c r="C64" s="64">
        <f>IF(ISBLANK('Planning T3'!D13),"",'Planning T3'!D13)</f>
        <v>0</v>
      </c>
      <c r="D64" s="31" t="s">
        <v>16</v>
      </c>
      <c r="E64" s="64">
        <f>IF(ISBLANK('Planning T3'!E13),"",'Planning T3'!E13)</f>
        <v>7</v>
      </c>
      <c r="F64" s="54" t="str">
        <f>'Planning T3'!F13</f>
        <v>ASSHAV POITIERS R.</v>
      </c>
      <c r="G64" s="48"/>
      <c r="H64" s="48"/>
      <c r="I64" s="49"/>
      <c r="J64" s="32"/>
    </row>
    <row r="65" spans="1:10" s="28" customFormat="1" ht="15" customHeight="1" thickBot="1">
      <c r="A65" s="54" t="str">
        <f>'Planning T3'!C14</f>
        <v>ANICES NICE R1</v>
      </c>
      <c r="B65" s="29"/>
      <c r="C65" s="64">
        <f>IF(ISBLANK('Planning T3'!D14),"",'Planning T3'!D14)</f>
        <v>3</v>
      </c>
      <c r="D65" s="31" t="s">
        <v>16</v>
      </c>
      <c r="E65" s="64">
        <f>IF(ISBLANK('Planning T3'!E14),"",'Planning T3'!E14)</f>
        <v>6</v>
      </c>
      <c r="F65" s="54" t="str">
        <f>'Planning T3'!F14</f>
        <v>CS AVH 31 TOULOUSE R.</v>
      </c>
      <c r="G65" s="48"/>
      <c r="H65" s="48"/>
      <c r="I65" s="49"/>
      <c r="J65" s="32"/>
    </row>
    <row r="66" spans="1:10" s="28" customFormat="1" ht="15" customHeight="1" thickBot="1">
      <c r="A66" s="54" t="str">
        <f>'Planning T3'!C15</f>
        <v>CST LAVAL</v>
      </c>
      <c r="B66" s="29"/>
      <c r="C66" s="64">
        <f>IF(ISBLANK('Planning T3'!D15),"",'Planning T3'!D15)</f>
        <v>4</v>
      </c>
      <c r="D66" s="31" t="s">
        <v>16</v>
      </c>
      <c r="E66" s="64">
        <f>IF(ISBLANK('Planning T3'!E15),"",'Planning T3'!E15)</f>
        <v>8</v>
      </c>
      <c r="F66" s="54" t="str">
        <f>'Planning T3'!F15</f>
        <v>AMPEA MARTINIQUE</v>
      </c>
      <c r="G66" s="48"/>
      <c r="H66" s="48"/>
      <c r="I66" s="49"/>
      <c r="J66" s="32"/>
    </row>
    <row r="67" spans="1:10" s="28" customFormat="1" ht="15" customHeight="1" thickBot="1">
      <c r="A67" s="54" t="str">
        <f>'Planning T3'!C16</f>
        <v>CS AVH 31 TOULOUSE R.</v>
      </c>
      <c r="B67" s="29"/>
      <c r="C67" s="64">
        <f>IF(ISBLANK('Planning T3'!D16),"",'Planning T3'!D16)</f>
        <v>5</v>
      </c>
      <c r="D67" s="31" t="s">
        <v>16</v>
      </c>
      <c r="E67" s="64">
        <f>IF(ISBLANK('Planning T3'!E16),"",'Planning T3'!E16)</f>
        <v>2</v>
      </c>
      <c r="F67" s="54" t="str">
        <f>'Planning T3'!F16</f>
        <v>TORBALL H. ANGERS</v>
      </c>
      <c r="G67" s="48"/>
      <c r="H67" s="48"/>
      <c r="I67" s="49"/>
      <c r="J67" s="32"/>
    </row>
    <row r="68" spans="1:10" s="28" customFormat="1" ht="15" customHeight="1" thickBot="1">
      <c r="A68" s="54" t="str">
        <f>'Planning T3'!C17</f>
        <v>ASSHAV POITIERS R.</v>
      </c>
      <c r="B68" s="29"/>
      <c r="C68" s="64">
        <f>IF(ISBLANK('Planning T3'!D17),"",'Planning T3'!D17)</f>
        <v>5</v>
      </c>
      <c r="D68" s="31" t="s">
        <v>16</v>
      </c>
      <c r="E68" s="64">
        <f>IF(ISBLANK('Planning T3'!E17),"",'Planning T3'!E17)</f>
        <v>2</v>
      </c>
      <c r="F68" s="54" t="str">
        <f>'Planning T3'!F17</f>
        <v>ANICES NICE R1</v>
      </c>
      <c r="G68" s="48"/>
      <c r="H68" s="48"/>
      <c r="I68" s="49"/>
      <c r="J68" s="32"/>
    </row>
    <row r="69" spans="1:10" s="28" customFormat="1" ht="15" customHeight="1" thickBot="1">
      <c r="A69" s="54" t="str">
        <f>'Planning T3'!C18</f>
        <v>CS AVH 31 TOULOUSE R.</v>
      </c>
      <c r="B69" s="29"/>
      <c r="C69" s="64">
        <f>IF(ISBLANK('Planning T3'!D18),"",'Planning T3'!D18)</f>
        <v>4</v>
      </c>
      <c r="D69" s="31" t="s">
        <v>16</v>
      </c>
      <c r="E69" s="64">
        <f>IF(ISBLANK('Planning T3'!E18),"",'Planning T3'!E18)</f>
        <v>3</v>
      </c>
      <c r="F69" s="54" t="str">
        <f>'Planning T3'!F18</f>
        <v>AMPEA MARTINIQUE</v>
      </c>
      <c r="G69" s="48"/>
      <c r="H69" s="48"/>
      <c r="I69" s="49"/>
      <c r="J69" s="32"/>
    </row>
    <row r="70" spans="1:10" s="28" customFormat="1" ht="15" customHeight="1" thickBot="1">
      <c r="A70" s="54" t="str">
        <f>'Planning T3'!C19</f>
        <v>ASSHAV POITIERS R.</v>
      </c>
      <c r="B70" s="29"/>
      <c r="C70" s="64">
        <f>IF(ISBLANK('Planning T3'!D19),"",'Planning T3'!D19)</f>
        <v>7</v>
      </c>
      <c r="D70" s="31" t="s">
        <v>16</v>
      </c>
      <c r="E70" s="64">
        <f>IF(ISBLANK('Planning T3'!E19),"",'Planning T3'!E19)</f>
        <v>3</v>
      </c>
      <c r="F70" s="54" t="str">
        <f>'Planning T3'!F19</f>
        <v>CST LAVAL</v>
      </c>
      <c r="G70" s="48"/>
      <c r="H70" s="48"/>
      <c r="I70" s="49"/>
      <c r="J70" s="32"/>
    </row>
    <row r="71" spans="1:10" s="28" customFormat="1" ht="15" customHeight="1" thickBot="1">
      <c r="A71" s="54" t="str">
        <f>'Planning T3'!C20</f>
        <v>ANICES NICE R1</v>
      </c>
      <c r="B71" s="29"/>
      <c r="C71" s="64">
        <f>IF(ISBLANK('Planning T3'!D20),"",'Planning T3'!D20)</f>
        <v>12</v>
      </c>
      <c r="D71" s="31" t="s">
        <v>16</v>
      </c>
      <c r="E71" s="64">
        <f>IF(ISBLANK('Planning T3'!E20),"",'Planning T3'!E20)</f>
        <v>4</v>
      </c>
      <c r="F71" s="54" t="str">
        <f>'Planning T3'!F20</f>
        <v>TORBALL H. ANGERS</v>
      </c>
      <c r="G71" s="48"/>
      <c r="H71" s="48"/>
      <c r="I71" s="49"/>
      <c r="J71" s="32"/>
    </row>
    <row r="72" spans="1:10" s="28" customFormat="1" ht="15" customHeight="1" thickBot="1">
      <c r="A72" s="54" t="str">
        <f>'Planning T3'!C21</f>
        <v>AMPEA MARTINIQUE</v>
      </c>
      <c r="B72" s="33"/>
      <c r="C72" s="64">
        <f>IF(ISBLANK('Planning T3'!D21),"",'Planning T3'!D21)</f>
        <v>0</v>
      </c>
      <c r="D72" s="35" t="s">
        <v>16</v>
      </c>
      <c r="E72" s="64">
        <f>IF(ISBLANK('Planning T3'!E21),"",'Planning T3'!E21)</f>
        <v>6</v>
      </c>
      <c r="F72" s="54" t="str">
        <f>'Planning T3'!F21</f>
        <v>ASSHAV POITIERS R.</v>
      </c>
      <c r="G72" s="52"/>
      <c r="H72" s="52"/>
      <c r="I72" s="53"/>
      <c r="J72" s="36"/>
    </row>
    <row r="73" spans="1:10" s="28" customFormat="1" ht="15" customHeight="1" thickBot="1">
      <c r="A73" s="160" t="s">
        <v>30</v>
      </c>
      <c r="B73" s="160"/>
      <c r="C73" s="160"/>
      <c r="D73" s="160"/>
      <c r="E73" s="160"/>
      <c r="F73" s="160"/>
      <c r="G73" s="160"/>
      <c r="H73" s="160"/>
      <c r="I73" s="160"/>
      <c r="J73" s="160"/>
    </row>
    <row r="74" spans="1:10" s="28" customFormat="1" ht="15" customHeight="1" thickBot="1">
      <c r="A74" s="79" t="s">
        <v>18</v>
      </c>
      <c r="B74" s="80" t="s">
        <v>19</v>
      </c>
      <c r="C74" s="81" t="s">
        <v>20</v>
      </c>
      <c r="D74" s="81" t="s">
        <v>13</v>
      </c>
      <c r="E74" s="81" t="s">
        <v>14</v>
      </c>
      <c r="F74" s="81" t="s">
        <v>15</v>
      </c>
      <c r="G74" s="81" t="s">
        <v>25</v>
      </c>
      <c r="H74" s="81" t="s">
        <v>26</v>
      </c>
      <c r="I74" s="81" t="s">
        <v>27</v>
      </c>
      <c r="J74" s="82" t="s">
        <v>28</v>
      </c>
    </row>
    <row r="75" spans="1:10" s="28" customFormat="1" ht="15" customHeight="1" thickBot="1">
      <c r="A75" s="27" t="str">
        <f>+$A$4</f>
        <v>CS AVH 31 TOULOUSE R.</v>
      </c>
      <c r="B75" s="70">
        <f>'Points T3'!$D$14</f>
        <v>9</v>
      </c>
      <c r="C75" s="71">
        <f t="shared" ref="C75:C80" si="8">SUM(D75:F75)</f>
        <v>5</v>
      </c>
      <c r="D75" s="71">
        <f>IF('Points T3'!$D$7=2,1,0)+IF('Points T3'!$D$8=2,1,0)+IF('Points T3'!$D$9=2,1,0)+IF('Points T3'!$D$10=2,1,0)+IF('Points T3'!$D$11=2,1,0)</f>
        <v>4</v>
      </c>
      <c r="E75" s="71">
        <f>IF('Points T3'!$D$7=1,1,0)+IF('Points T3'!$D$8=1,1,0)+IF('Points T3'!$D$9=1,1,0)+IF('Points T3'!$D$10=1,1,0)+IF('Points T3'!$D$11=1,1,0)</f>
        <v>1</v>
      </c>
      <c r="F75" s="71">
        <f>IF('Points T3'!$D$7=0,1,0)+IF('Points T3'!$D$8=0,1,0)+IF('Points T3'!$D$9=0,1,0)+IF('Points T3'!$D$10=0,1,0)+IF('Points T3'!$D$11=0,1,0)</f>
        <v>0</v>
      </c>
      <c r="G75" s="70">
        <f>'Points T3'!$B$14</f>
        <v>26</v>
      </c>
      <c r="H75" s="70">
        <f>'Points T3'!$C$14</f>
        <v>11</v>
      </c>
      <c r="I75" s="72">
        <f t="shared" ref="I75:I80" si="9">G75-H75</f>
        <v>15</v>
      </c>
      <c r="J75" s="73">
        <f t="shared" ref="J75:J80" si="10">G75/H75</f>
        <v>2.3636363636363638</v>
      </c>
    </row>
    <row r="76" spans="1:10" s="28" customFormat="1" ht="15" customHeight="1" thickBot="1">
      <c r="A76" s="32" t="str">
        <f>+$A$5</f>
        <v>ASSHAV POITIERS R.</v>
      </c>
      <c r="B76" s="70">
        <f>'Points T3'!$G$14</f>
        <v>9</v>
      </c>
      <c r="C76" s="75">
        <f t="shared" si="8"/>
        <v>5</v>
      </c>
      <c r="D76" s="71">
        <f>IF('Points T3'!$G$7=2,1,0)+IF('Points T3'!$G$8=2,1,0)+IF('Points T3'!$G$9=2,1,0)+IF('Points T3'!$G$10=2,1,0)+IF('Points T3'!$G$11=2,1,0)</f>
        <v>4</v>
      </c>
      <c r="E76" s="71">
        <f>IF('Points T3'!$G$7=1,1,0)+IF('Points T3'!$G$8=1,1,0)+IF('Points T3'!$G$9=1,1,0)+IF('Points T3'!$G$10=1,1,0)+IF('Points T3'!$G$11=1,1,0)</f>
        <v>1</v>
      </c>
      <c r="F76" s="71">
        <f>IF('Points T3'!$G$7=0,1,0)+IF('Points T3'!$G$8=0,1,0)+IF('Points T3'!$G$9=0,1,0)+IF('Points T3'!$G$10=0,1,0)+IF('Points T3'!$G$11=0,1,0)</f>
        <v>0</v>
      </c>
      <c r="G76" s="70">
        <f>'Points T3'!$E$14</f>
        <v>27</v>
      </c>
      <c r="H76" s="70">
        <f>'Points T3'!$F$14</f>
        <v>7</v>
      </c>
      <c r="I76" s="76">
        <f t="shared" si="9"/>
        <v>20</v>
      </c>
      <c r="J76" s="77">
        <f t="shared" si="10"/>
        <v>3.8571428571428572</v>
      </c>
    </row>
    <row r="77" spans="1:10" s="28" customFormat="1" ht="15" customHeight="1" thickBot="1">
      <c r="A77" s="50" t="str">
        <f>+$A$6</f>
        <v>CST LAVAL</v>
      </c>
      <c r="B77" s="70">
        <f>'Points T3'!$J$14</f>
        <v>2</v>
      </c>
      <c r="C77" s="75">
        <f t="shared" si="8"/>
        <v>5</v>
      </c>
      <c r="D77" s="71">
        <f>IF('Points T3'!$J$7=2,1,0)+IF('Points T3'!$J$8=2,1,0)+IF('Points T3'!$J$9=2,1,0)+IF('Points T3'!$J$10=2,1,0)+IF('Points T3'!$J$11=2,1,0)</f>
        <v>1</v>
      </c>
      <c r="E77" s="71">
        <f>IF('Points T3'!$J$7=1,1,0)+IF('Points T3'!$J$8=1,1,0)+IF('Points T3'!$J$9=1,1,0)+IF('Points T3'!$J$10=1,1,0)+IF('Points T3'!$J$11=1,1,0)</f>
        <v>0</v>
      </c>
      <c r="F77" s="71">
        <f>IF('Points T3'!$J$7=0,1,0)+IF('Points T3'!$J$8=0,1,0)+IF('Points T3'!$J$9=0,1,0)+IF('Points T3'!$J$10=0,1,0)+IF('Points T3'!$J$11=0,1,0)</f>
        <v>4</v>
      </c>
      <c r="G77" s="70">
        <f>'Points T3'!$H$14</f>
        <v>16</v>
      </c>
      <c r="H77" s="70">
        <f>'Points T3'!$I$14</f>
        <v>30</v>
      </c>
      <c r="I77" s="76">
        <f>G77-H77</f>
        <v>-14</v>
      </c>
      <c r="J77" s="77">
        <f t="shared" si="10"/>
        <v>0.53333333333333333</v>
      </c>
    </row>
    <row r="78" spans="1:10" s="28" customFormat="1" ht="15" customHeight="1" thickBot="1">
      <c r="A78" s="47" t="str">
        <f>+$F$6</f>
        <v>AMPEA MARTINIQUE</v>
      </c>
      <c r="B78" s="70">
        <f>'Points T3'!$M$14</f>
        <v>6</v>
      </c>
      <c r="C78" s="75">
        <f t="shared" si="8"/>
        <v>5</v>
      </c>
      <c r="D78" s="71">
        <f>IF('Points T3'!$M$7=2,1,0)+IF('Points T3'!$M$8=2,1,0)+IF('Points T3'!$M$9=2,1,0)+IF('Points T3'!$M$10=2,1,0)+IF('Points T3'!$M$11=2,1,0)</f>
        <v>3</v>
      </c>
      <c r="E78" s="71">
        <f>IF('Points T3'!$M$7=1,1,0)+IF('Points T3'!$M$8=1,1,0)+IF('Points T3'!$M$9=1,1,0)+IF('Points T3'!$M$10=1,1,0)+IF('Points T3'!$M$11=1,1,0)</f>
        <v>0</v>
      </c>
      <c r="F78" s="71">
        <f>IF('Points T3'!$M$7=0,1,0)+IF('Points T3'!$M$8=0,1,0)+IF('Points T3'!$M$9=0,1,0)+IF('Points T3'!$M$10=0,1,0)+IF('Points T3'!$M$11=0,1,0)</f>
        <v>2</v>
      </c>
      <c r="G78" s="70">
        <f>'Points T3'!$K$14</f>
        <v>25</v>
      </c>
      <c r="H78" s="70">
        <f>'Points T3'!$L$14</f>
        <v>21</v>
      </c>
      <c r="I78" s="76">
        <f t="shared" si="9"/>
        <v>4</v>
      </c>
      <c r="J78" s="77">
        <f t="shared" si="10"/>
        <v>1.1904761904761905</v>
      </c>
    </row>
    <row r="79" spans="1:10" s="28" customFormat="1" ht="15" customHeight="1" thickBot="1">
      <c r="A79" s="47" t="str">
        <f>+$F$5</f>
        <v>ANICES NICE R1</v>
      </c>
      <c r="B79" s="70">
        <f>'Points T3'!$P$14</f>
        <v>4</v>
      </c>
      <c r="C79" s="75">
        <f t="shared" si="8"/>
        <v>5</v>
      </c>
      <c r="D79" s="71">
        <f>IF('Points T3'!$P$7=2,1,0)+IF('Points T3'!$P$8=2,1,0)+IF('Points T3'!$P$9=2,1,0)+IF('Points T3'!$P$10=2,1,0)+IF('Points T3'!$P$11=2,1,0)</f>
        <v>2</v>
      </c>
      <c r="E79" s="71">
        <f>IF('Points T3'!$P$7=1,1,0)+IF('Points T3'!$P$8=1,1,0)+IF('Points T3'!$P$9=1,1,0)+IF('Points T3'!$P$10=1,1,0)+IF('Points T3'!$P$11=1,1,0)</f>
        <v>0</v>
      </c>
      <c r="F79" s="71">
        <f>IF('Points T3'!$P$7=0,1,0)+IF('Points T3'!$P$8=0,1,0)+IF('Points T3'!$P$9=0,1,0)+IF('Points T3'!$P$10=0,1,0)+IF('Points T3'!$P$11=0,1,0)</f>
        <v>3</v>
      </c>
      <c r="G79" s="70">
        <f>'Points T3'!$N$14</f>
        <v>23</v>
      </c>
      <c r="H79" s="70">
        <f>'Points T3'!$O$14</f>
        <v>20</v>
      </c>
      <c r="I79" s="76">
        <f t="shared" si="9"/>
        <v>3</v>
      </c>
      <c r="J79" s="77">
        <f t="shared" si="10"/>
        <v>1.1499999999999999</v>
      </c>
    </row>
    <row r="80" spans="1:10" s="28" customFormat="1" ht="15" customHeight="1" thickBot="1">
      <c r="A80" s="47" t="str">
        <f>+$F$4</f>
        <v>TORBALL H. ANGERS</v>
      </c>
      <c r="B80" s="70">
        <f>'Points T3'!$S$14</f>
        <v>0</v>
      </c>
      <c r="C80" s="78">
        <f t="shared" si="8"/>
        <v>5</v>
      </c>
      <c r="D80" s="71">
        <f>IF('Points T3'!$S$7=2,1,0)+IF('Points T3'!$S$8=2,1,0)+IF('Points T3'!$S$9=2,1,0)+IF('Points T3'!$S$10=2,1,0)+IF('Points T3'!$S$11=2,1,0)</f>
        <v>0</v>
      </c>
      <c r="E80" s="71">
        <f>IF('Points T3'!$S$7=1,1,0)+IF('Points T3'!$S$8=1,1,0)+IF('Points T3'!$S$9=1,1,0)+IF('Points T3'!$S$10=1,1,0)+IF('Points T3'!$S$11=1,1,0)</f>
        <v>0</v>
      </c>
      <c r="F80" s="71">
        <f>IF('Points T3'!$S$7=0,1,0)+IF('Points T3'!$S$8=0,1,0)+IF('Points T3'!$S$9=0,1,0)+IF('Points T3'!$S$10=0,1,0)+IF('Points T3'!$S$11=0,1,0)</f>
        <v>5</v>
      </c>
      <c r="G80" s="70">
        <f>'Points T3'!$Q$14</f>
        <v>13</v>
      </c>
      <c r="H80" s="70">
        <f>'Points T3'!$R$14</f>
        <v>41</v>
      </c>
      <c r="I80" s="83">
        <f t="shared" si="9"/>
        <v>-28</v>
      </c>
      <c r="J80" s="84">
        <f t="shared" si="10"/>
        <v>0.31707317073170732</v>
      </c>
    </row>
    <row r="81" spans="1:10" s="28" customFormat="1" ht="15" customHeight="1" thickBot="1">
      <c r="A81" s="90" t="s">
        <v>21</v>
      </c>
      <c r="B81" s="85">
        <f t="shared" ref="B81:I81" si="11">SUM(B75:B80)</f>
        <v>30</v>
      </c>
      <c r="C81" s="86">
        <f>SUM(C75:C80)</f>
        <v>30</v>
      </c>
      <c r="D81" s="86">
        <f t="shared" si="11"/>
        <v>14</v>
      </c>
      <c r="E81" s="86">
        <f t="shared" si="11"/>
        <v>2</v>
      </c>
      <c r="F81" s="86">
        <f t="shared" si="11"/>
        <v>14</v>
      </c>
      <c r="G81" s="86">
        <f t="shared" si="11"/>
        <v>130</v>
      </c>
      <c r="H81" s="86">
        <f t="shared" si="11"/>
        <v>130</v>
      </c>
      <c r="I81" s="86">
        <f t="shared" si="11"/>
        <v>0</v>
      </c>
      <c r="J81" s="86"/>
    </row>
    <row r="82" spans="1:10" s="46" customFormat="1" ht="61.5" customHeight="1">
      <c r="A82" s="157" t="str">
        <f>'planning T1'!A1:G1</f>
        <v>CHALLENGE NATIONAL DE TORBALL UNADEV/ANTHV 2017-2018</v>
      </c>
      <c r="B82" s="157"/>
      <c r="C82" s="157"/>
      <c r="D82" s="157"/>
      <c r="E82" s="157"/>
      <c r="F82" s="157"/>
      <c r="G82" s="157"/>
      <c r="H82" s="157"/>
      <c r="I82" s="157"/>
      <c r="J82" s="157"/>
    </row>
    <row r="83" spans="1:10" s="28" customFormat="1" ht="15" customHeight="1">
      <c r="A83" s="155" t="str">
        <f>'planning T1'!A2:G2</f>
        <v>Niveau 3 Masculin</v>
      </c>
      <c r="B83" s="155"/>
      <c r="C83" s="155"/>
      <c r="D83" s="155"/>
      <c r="E83" s="155"/>
      <c r="F83" s="155"/>
      <c r="G83" s="155"/>
      <c r="H83" s="155"/>
      <c r="I83" s="155"/>
      <c r="J83" s="155"/>
    </row>
    <row r="84" spans="1:10" s="91" customFormat="1" ht="99.95" customHeight="1" thickBot="1">
      <c r="A84" s="154" t="s">
        <v>23</v>
      </c>
      <c r="B84" s="154"/>
      <c r="C84" s="154"/>
      <c r="D84" s="154"/>
      <c r="E84" s="154"/>
      <c r="F84" s="154"/>
      <c r="G84" s="154"/>
      <c r="H84" s="154"/>
      <c r="I84" s="154"/>
      <c r="J84" s="154"/>
    </row>
    <row r="85" spans="1:10" s="28" customFormat="1" ht="30" customHeight="1">
      <c r="A85" s="94" t="s">
        <v>18</v>
      </c>
      <c r="B85" s="95" t="s">
        <v>19</v>
      </c>
      <c r="C85" s="96" t="s">
        <v>20</v>
      </c>
      <c r="D85" s="96" t="s">
        <v>13</v>
      </c>
      <c r="E85" s="96" t="s">
        <v>14</v>
      </c>
      <c r="F85" s="96" t="s">
        <v>15</v>
      </c>
      <c r="G85" s="96" t="s">
        <v>25</v>
      </c>
      <c r="H85" s="96" t="s">
        <v>26</v>
      </c>
      <c r="I85" s="96" t="s">
        <v>27</v>
      </c>
      <c r="J85" s="97" t="s">
        <v>28</v>
      </c>
    </row>
    <row r="86" spans="1:10" s="28" customFormat="1" ht="21.75" customHeight="1" thickBot="1">
      <c r="A86" s="47" t="str">
        <f>+'planning T1'!$C$7</f>
        <v>CS AVH 31 TOULOUSE R.</v>
      </c>
      <c r="B86" s="47">
        <f>+'Planning T3'!$D$22</f>
        <v>0</v>
      </c>
      <c r="C86" s="78">
        <f t="shared" ref="C86:C91" si="12">SUM(D86:F86)</f>
        <v>15</v>
      </c>
      <c r="D86" s="75">
        <f t="shared" ref="D86:F91" si="13">IF(ISBLANK(D21),"",(D21+D48+D75))</f>
        <v>14</v>
      </c>
      <c r="E86" s="75">
        <f t="shared" si="13"/>
        <v>1</v>
      </c>
      <c r="F86" s="75">
        <f t="shared" si="13"/>
        <v>0</v>
      </c>
      <c r="G86" s="47">
        <f>+'Planning T3'!$B$22</f>
        <v>0</v>
      </c>
      <c r="H86" s="47">
        <f>+'Planning T3'!$C$22</f>
        <v>0</v>
      </c>
      <c r="I86" s="83">
        <f t="shared" ref="I86:I91" si="14">G86-H86</f>
        <v>0</v>
      </c>
      <c r="J86" s="84" t="e">
        <f t="shared" ref="J86:J91" si="15">G86/H86</f>
        <v>#DIV/0!</v>
      </c>
    </row>
    <row r="87" spans="1:10" s="28" customFormat="1" ht="21.75" customHeight="1" thickBot="1">
      <c r="A87" s="47" t="str">
        <f>+'planning T1'!$C$8</f>
        <v>ASSHAV POITIERS R.</v>
      </c>
      <c r="B87" s="47">
        <f>+'Planning T3'!$G$22</f>
        <v>0</v>
      </c>
      <c r="C87" s="78">
        <f t="shared" si="12"/>
        <v>15</v>
      </c>
      <c r="D87" s="75">
        <f t="shared" si="13"/>
        <v>10</v>
      </c>
      <c r="E87" s="75">
        <f t="shared" si="13"/>
        <v>1</v>
      </c>
      <c r="F87" s="75">
        <f t="shared" si="13"/>
        <v>4</v>
      </c>
      <c r="G87" s="47">
        <f>+'Planning T3'!$E$22</f>
        <v>0</v>
      </c>
      <c r="H87" s="47">
        <f>+'Planning T3'!$F$22</f>
        <v>0</v>
      </c>
      <c r="I87" s="83">
        <f t="shared" si="14"/>
        <v>0</v>
      </c>
      <c r="J87" s="84" t="e">
        <f t="shared" si="15"/>
        <v>#DIV/0!</v>
      </c>
    </row>
    <row r="88" spans="1:10" s="28" customFormat="1" ht="21.75" customHeight="1" thickBot="1">
      <c r="A88" s="47" t="str">
        <f>+'planning T1'!$C$9</f>
        <v>CST LAVAL</v>
      </c>
      <c r="B88" s="47">
        <f>+'Planning T3'!$J$22</f>
        <v>0</v>
      </c>
      <c r="C88" s="78">
        <f t="shared" si="12"/>
        <v>15</v>
      </c>
      <c r="D88" s="75">
        <f t="shared" si="13"/>
        <v>4</v>
      </c>
      <c r="E88" s="75">
        <f t="shared" si="13"/>
        <v>1</v>
      </c>
      <c r="F88" s="75">
        <f t="shared" si="13"/>
        <v>10</v>
      </c>
      <c r="G88" s="47">
        <f>+'Planning T3'!$H$22</f>
        <v>0</v>
      </c>
      <c r="H88" s="47">
        <f>+'Planning T3'!$I$22</f>
        <v>0</v>
      </c>
      <c r="I88" s="83">
        <f t="shared" si="14"/>
        <v>0</v>
      </c>
      <c r="J88" s="84" t="e">
        <f t="shared" si="15"/>
        <v>#DIV/0!</v>
      </c>
    </row>
    <row r="89" spans="1:10" s="28" customFormat="1" ht="21.75" customHeight="1" thickBot="1">
      <c r="A89" s="47" t="str">
        <f>+'planning T1'!$F$9</f>
        <v>AMPEA MARTINIQUE</v>
      </c>
      <c r="B89" s="47">
        <f>+'Planning T3'!$M$22</f>
        <v>0</v>
      </c>
      <c r="C89" s="78">
        <f t="shared" si="12"/>
        <v>15</v>
      </c>
      <c r="D89" s="75">
        <f t="shared" si="13"/>
        <v>7</v>
      </c>
      <c r="E89" s="75">
        <f t="shared" si="13"/>
        <v>0</v>
      </c>
      <c r="F89" s="75">
        <f t="shared" si="13"/>
        <v>8</v>
      </c>
      <c r="G89" s="47">
        <f>+'Planning T3'!$K$22</f>
        <v>0</v>
      </c>
      <c r="H89" s="47">
        <f>+'Planning T3'!$L$22</f>
        <v>0</v>
      </c>
      <c r="I89" s="83">
        <f t="shared" si="14"/>
        <v>0</v>
      </c>
      <c r="J89" s="84" t="e">
        <f t="shared" si="15"/>
        <v>#DIV/0!</v>
      </c>
    </row>
    <row r="90" spans="1:10" s="28" customFormat="1" ht="21.75" customHeight="1" thickBot="1">
      <c r="A90" s="47" t="str">
        <f>+'planning T1'!$F$8</f>
        <v>ANICES NICE R1</v>
      </c>
      <c r="B90" s="47">
        <f>+'Planning T3'!$P$22</f>
        <v>0</v>
      </c>
      <c r="C90" s="78">
        <f t="shared" si="12"/>
        <v>15</v>
      </c>
      <c r="D90" s="75">
        <f t="shared" si="13"/>
        <v>8</v>
      </c>
      <c r="E90" s="75">
        <f t="shared" si="13"/>
        <v>1</v>
      </c>
      <c r="F90" s="75">
        <f t="shared" si="13"/>
        <v>6</v>
      </c>
      <c r="G90" s="47">
        <f>+'Planning T3'!$N$22</f>
        <v>0</v>
      </c>
      <c r="H90" s="47">
        <f>+'Planning T3'!$O$22</f>
        <v>0</v>
      </c>
      <c r="I90" s="83">
        <f t="shared" si="14"/>
        <v>0</v>
      </c>
      <c r="J90" s="84" t="e">
        <f t="shared" si="15"/>
        <v>#DIV/0!</v>
      </c>
    </row>
    <row r="91" spans="1:10" s="28" customFormat="1" ht="21.75" customHeight="1" thickBot="1">
      <c r="A91" s="47" t="str">
        <f>+'planning T1'!$F$7</f>
        <v>TORBALL H. ANGERS</v>
      </c>
      <c r="B91" s="47">
        <f>+'Planning T3'!$S$22</f>
        <v>0</v>
      </c>
      <c r="C91" s="78">
        <f t="shared" si="12"/>
        <v>15</v>
      </c>
      <c r="D91" s="75">
        <f t="shared" si="13"/>
        <v>0</v>
      </c>
      <c r="E91" s="75">
        <f t="shared" si="13"/>
        <v>0</v>
      </c>
      <c r="F91" s="75">
        <f t="shared" si="13"/>
        <v>15</v>
      </c>
      <c r="G91" s="47">
        <f>+'Planning T3'!$Q$22</f>
        <v>0</v>
      </c>
      <c r="H91" s="47">
        <f>+'Planning T3'!$R$22</f>
        <v>0</v>
      </c>
      <c r="I91" s="83">
        <f t="shared" si="14"/>
        <v>0</v>
      </c>
      <c r="J91" s="84" t="e">
        <f t="shared" si="15"/>
        <v>#DIV/0!</v>
      </c>
    </row>
    <row r="92" spans="1:10" s="28" customFormat="1" ht="21.75" customHeight="1" thickBot="1">
      <c r="A92" s="98" t="s">
        <v>21</v>
      </c>
      <c r="B92" s="87">
        <f t="shared" ref="B92:I92" si="16">SUM(B86:B91)</f>
        <v>0</v>
      </c>
      <c r="C92" s="88">
        <f t="shared" si="16"/>
        <v>90</v>
      </c>
      <c r="D92" s="88">
        <f t="shared" si="16"/>
        <v>43</v>
      </c>
      <c r="E92" s="88">
        <f t="shared" si="16"/>
        <v>4</v>
      </c>
      <c r="F92" s="88">
        <f t="shared" si="16"/>
        <v>43</v>
      </c>
      <c r="G92" s="88">
        <f t="shared" si="16"/>
        <v>0</v>
      </c>
      <c r="H92" s="88">
        <f t="shared" si="16"/>
        <v>0</v>
      </c>
      <c r="I92" s="88">
        <f t="shared" si="16"/>
        <v>0</v>
      </c>
      <c r="J92" s="88"/>
    </row>
    <row r="93" spans="1:10" s="28" customFormat="1" ht="21.75" customHeight="1"/>
    <row r="94" spans="1:10" ht="21.75" customHeight="1"/>
  </sheetData>
  <mergeCells count="14">
    <mergeCell ref="A1:J1"/>
    <mergeCell ref="A2:J2"/>
    <mergeCell ref="A3:J3"/>
    <mergeCell ref="A28:J28"/>
    <mergeCell ref="A19:J19"/>
    <mergeCell ref="A84:J84"/>
    <mergeCell ref="A29:J29"/>
    <mergeCell ref="A30:J30"/>
    <mergeCell ref="A82:J82"/>
    <mergeCell ref="A83:J83"/>
    <mergeCell ref="A55:J55"/>
    <mergeCell ref="A56:J56"/>
    <mergeCell ref="A57:J57"/>
    <mergeCell ref="A73:J73"/>
  </mergeCells>
  <phoneticPr fontId="0" type="noConversion"/>
  <printOptions horizontalCentered="1"/>
  <pageMargins left="0.78740157480314965" right="0.78740157480314965" top="0.98425196850393704" bottom="0.59055118110236227" header="0.51181102362204722" footer="0.51181102362204722"/>
  <pageSetup paperSize="9" orientation="portrait" r:id="rId1"/>
  <headerFooter alignWithMargins="0">
    <oddHeader>&amp;LFédération Française Handisport&amp;CCommission Torball/Goalball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planning T1</vt:lpstr>
      <vt:lpstr>points T1</vt:lpstr>
      <vt:lpstr>Planning T2</vt:lpstr>
      <vt:lpstr>Points T2</vt:lpstr>
      <vt:lpstr>Planning T3</vt:lpstr>
      <vt:lpstr>Points T3</vt:lpstr>
      <vt:lpstr>grille6</vt:lpstr>
      <vt:lpstr>grille6fixe</vt:lpstr>
    </vt:vector>
  </TitlesOfParts>
  <Company>Rignault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Rignault</dc:creator>
  <cp:lastModifiedBy>ADAM</cp:lastModifiedBy>
  <cp:lastPrinted>2018-04-17T19:03:19Z</cp:lastPrinted>
  <dcterms:created xsi:type="dcterms:W3CDTF">2003-05-02T15:02:09Z</dcterms:created>
  <dcterms:modified xsi:type="dcterms:W3CDTF">2018-06-21T09:16:07Z</dcterms:modified>
</cp:coreProperties>
</file>