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THV\Commission Torball Saison 2022-2023\"/>
    </mc:Choice>
  </mc:AlternateContent>
  <xr:revisionPtr revIDLastSave="0" documentId="13_ncr:1_{BF1EB75F-A91E-4DE1-A8F4-88974CBC858A}" xr6:coauthVersionLast="47" xr6:coauthVersionMax="47" xr10:uidLastSave="{00000000-0000-0000-0000-000000000000}"/>
  <bookViews>
    <workbookView xWindow="-120" yWindow="4035" windowWidth="29040" windowHeight="11565" xr2:uid="{00000000-000D-0000-FFFF-FFFF00000000}"/>
  </bookViews>
  <sheets>
    <sheet name="planning T1" sheetId="1" r:id="rId1"/>
    <sheet name="points T1" sheetId="2" r:id="rId2"/>
    <sheet name="planning T2" sheetId="5" r:id="rId3"/>
    <sheet name="points T2" sheetId="6" r:id="rId4"/>
    <sheet name="planning T3" sheetId="10" r:id="rId5"/>
    <sheet name="points T3" sheetId="11" r:id="rId6"/>
    <sheet name="grille6" sheetId="7" r:id="rId7"/>
    <sheet name="grille6fixe" sheetId="12" r:id="rId8"/>
  </sheets>
  <externalReferences>
    <externalReference r:id="rId9"/>
  </externalReferences>
  <definedNames>
    <definedName name="dg_1">[1]Feuil3!#REF!</definedName>
    <definedName name="dgb">#REF!</definedName>
    <definedName name="essai1">[1]Feuil3!#REF!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5" l="1"/>
  <c r="L10" i="5"/>
  <c r="M10" i="5"/>
  <c r="N10" i="5"/>
  <c r="O10" i="5"/>
  <c r="J10" i="5"/>
  <c r="P7" i="5"/>
  <c r="P8" i="5"/>
  <c r="P9" i="5"/>
  <c r="P6" i="5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7" i="5" s="1"/>
  <c r="B8" i="5" s="1"/>
  <c r="B9" i="5" s="1"/>
  <c r="B10" i="5" s="1"/>
  <c r="B11" i="5" s="1"/>
  <c r="B12" i="5" s="1"/>
  <c r="B13" i="5" s="1"/>
  <c r="B14" i="5" s="1"/>
  <c r="A91" i="7"/>
  <c r="A90" i="7"/>
  <c r="A89" i="7"/>
  <c r="A88" i="7"/>
  <c r="A87" i="7"/>
  <c r="A86" i="7"/>
  <c r="C6" i="7"/>
  <c r="A82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31" i="7"/>
  <c r="E45" i="7"/>
  <c r="C45" i="7"/>
  <c r="C31" i="7"/>
  <c r="A4" i="7"/>
  <c r="A48" i="7" s="1"/>
  <c r="A57" i="7"/>
  <c r="A2" i="7"/>
  <c r="A56" i="7" s="1"/>
  <c r="A1" i="7"/>
  <c r="A55" i="7" s="1"/>
  <c r="F4" i="7"/>
  <c r="A80" i="7" s="1"/>
  <c r="F5" i="7"/>
  <c r="A79" i="7" s="1"/>
  <c r="F6" i="7"/>
  <c r="A78" i="7" s="1"/>
  <c r="A6" i="7"/>
  <c r="A77" i="7" s="1"/>
  <c r="A5" i="7"/>
  <c r="A76" i="7" s="1"/>
  <c r="A53" i="7"/>
  <c r="A50" i="7"/>
  <c r="A24" i="7"/>
  <c r="A23" i="7"/>
  <c r="A25" i="7"/>
  <c r="C9" i="7"/>
  <c r="C16" i="7"/>
  <c r="C18" i="7"/>
  <c r="E18" i="7"/>
  <c r="E10" i="7"/>
  <c r="A83" i="7"/>
  <c r="A30" i="7"/>
  <c r="A28" i="7"/>
  <c r="A3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E4" i="7"/>
  <c r="E5" i="7"/>
  <c r="E6" i="7"/>
  <c r="E7" i="7"/>
  <c r="E8" i="7"/>
  <c r="E9" i="7"/>
  <c r="E11" i="7"/>
  <c r="E12" i="7"/>
  <c r="E13" i="7"/>
  <c r="E14" i="7"/>
  <c r="E15" i="7"/>
  <c r="E16" i="7"/>
  <c r="E17" i="7"/>
  <c r="C4" i="7"/>
  <c r="C5" i="7"/>
  <c r="C7" i="7"/>
  <c r="C8" i="7"/>
  <c r="C10" i="7"/>
  <c r="C11" i="7"/>
  <c r="C12" i="7"/>
  <c r="C13" i="7"/>
  <c r="C14" i="7"/>
  <c r="C15" i="7"/>
  <c r="C17" i="7"/>
  <c r="F12" i="1"/>
  <c r="F9" i="7" s="1"/>
  <c r="C10" i="1"/>
  <c r="A7" i="7" s="1"/>
  <c r="C12" i="1"/>
  <c r="A9" i="7" s="1"/>
  <c r="C15" i="1"/>
  <c r="A12" i="7" s="1"/>
  <c r="F19" i="1"/>
  <c r="F16" i="7" s="1"/>
  <c r="F10" i="1"/>
  <c r="C17" i="1" s="1"/>
  <c r="A14" i="7" s="1"/>
  <c r="F14" i="1"/>
  <c r="F11" i="7" s="1"/>
  <c r="C11" i="1"/>
  <c r="A8" i="7" s="1"/>
  <c r="F15" i="1"/>
  <c r="F12" i="7" s="1"/>
  <c r="F18" i="1"/>
  <c r="F15" i="7" s="1"/>
  <c r="C20" i="1"/>
  <c r="A17" i="7" s="1"/>
  <c r="C21" i="1"/>
  <c r="A18" i="7" s="1"/>
  <c r="F20" i="1"/>
  <c r="F17" i="7" s="1"/>
  <c r="C16" i="1"/>
  <c r="A13" i="7" s="1"/>
  <c r="F13" i="1"/>
  <c r="F10" i="7" s="1"/>
  <c r="F11" i="1"/>
  <c r="F8" i="7" s="1"/>
  <c r="C14" i="1"/>
  <c r="A11" i="7" s="1"/>
  <c r="F16" i="1"/>
  <c r="F13" i="7" s="1"/>
  <c r="C18" i="1"/>
  <c r="A15" i="7" s="1"/>
  <c r="F21" i="1"/>
  <c r="F18" i="7" s="1"/>
  <c r="C19" i="1"/>
  <c r="A16" i="7" s="1"/>
  <c r="F17" i="1"/>
  <c r="F14" i="7" s="1"/>
  <c r="C13" i="1"/>
  <c r="A10" i="7" s="1"/>
  <c r="R7" i="2"/>
  <c r="R14" i="2" s="1"/>
  <c r="R19" i="11" s="1"/>
  <c r="R22" i="11" s="1"/>
  <c r="H91" i="7" s="1"/>
  <c r="Q7" i="2"/>
  <c r="Q14" i="2"/>
  <c r="Q19" i="11" s="1"/>
  <c r="Q22" i="11" s="1"/>
  <c r="G91" i="7" s="1"/>
  <c r="O7" i="2"/>
  <c r="O14" i="2" s="1"/>
  <c r="O19" i="11" s="1"/>
  <c r="O22" i="11" s="1"/>
  <c r="H90" i="7" s="1"/>
  <c r="N7" i="2"/>
  <c r="N14" i="2" s="1"/>
  <c r="L7" i="2"/>
  <c r="L14" i="2" s="1"/>
  <c r="L19" i="11" s="1"/>
  <c r="L22" i="11" s="1"/>
  <c r="H89" i="7" s="1"/>
  <c r="K7" i="2"/>
  <c r="K14" i="2"/>
  <c r="K19" i="11" s="1"/>
  <c r="K22" i="11" s="1"/>
  <c r="G89" i="7" s="1"/>
  <c r="I7" i="2"/>
  <c r="I14" i="2" s="1"/>
  <c r="I19" i="11" s="1"/>
  <c r="I22" i="11" s="1"/>
  <c r="H88" i="7" s="1"/>
  <c r="H7" i="2"/>
  <c r="H14" i="2" s="1"/>
  <c r="F7" i="2"/>
  <c r="F14" i="2" s="1"/>
  <c r="F19" i="11" s="1"/>
  <c r="F22" i="11" s="1"/>
  <c r="H87" i="7" s="1"/>
  <c r="E7" i="2"/>
  <c r="E14" i="2" s="1"/>
  <c r="B7" i="2"/>
  <c r="B14" i="2" s="1"/>
  <c r="B19" i="11" s="1"/>
  <c r="B22" i="11" s="1"/>
  <c r="G86" i="7" s="1"/>
  <c r="C7" i="2"/>
  <c r="C14" i="2"/>
  <c r="C19" i="11" s="1"/>
  <c r="C22" i="11" s="1"/>
  <c r="H86" i="7" s="1"/>
  <c r="E7" i="11"/>
  <c r="G7" i="11"/>
  <c r="E8" i="11"/>
  <c r="G8" i="11"/>
  <c r="E9" i="11"/>
  <c r="G9" i="11" s="1"/>
  <c r="E10" i="11"/>
  <c r="G10" i="11"/>
  <c r="E11" i="11"/>
  <c r="G11" i="11"/>
  <c r="S7" i="2"/>
  <c r="S14" i="2" s="1"/>
  <c r="P7" i="2"/>
  <c r="P14" i="2" s="1"/>
  <c r="P19" i="11" s="1"/>
  <c r="P22" i="11" s="1"/>
  <c r="B90" i="7" s="1"/>
  <c r="M7" i="2"/>
  <c r="M14" i="2"/>
  <c r="M19" i="11" s="1"/>
  <c r="M22" i="11" s="1"/>
  <c r="B89" i="7" s="1"/>
  <c r="J7" i="2"/>
  <c r="J14" i="2" s="1"/>
  <c r="J19" i="11" s="1"/>
  <c r="J22" i="11" s="1"/>
  <c r="B88" i="7" s="1"/>
  <c r="O7" i="11"/>
  <c r="O14" i="11" s="1"/>
  <c r="H79" i="7" s="1"/>
  <c r="N7" i="11"/>
  <c r="P7" i="11" s="1"/>
  <c r="N14" i="11"/>
  <c r="G79" i="7" s="1"/>
  <c r="K7" i="11"/>
  <c r="M7" i="11"/>
  <c r="M14" i="11" s="1"/>
  <c r="B78" i="7" s="1"/>
  <c r="K8" i="11"/>
  <c r="M8" i="11"/>
  <c r="D78" i="7" s="1"/>
  <c r="K9" i="11"/>
  <c r="M9" i="11"/>
  <c r="E78" i="7" s="1"/>
  <c r="K10" i="11"/>
  <c r="M10" i="11"/>
  <c r="K11" i="11"/>
  <c r="M11" i="11"/>
  <c r="Q7" i="11"/>
  <c r="S7" i="11" s="1"/>
  <c r="Q8" i="11"/>
  <c r="S8" i="11" s="1"/>
  <c r="Q9" i="11"/>
  <c r="S9" i="11" s="1"/>
  <c r="Q10" i="11"/>
  <c r="S10" i="11" s="1"/>
  <c r="Q11" i="11"/>
  <c r="S11" i="11" s="1"/>
  <c r="R7" i="11"/>
  <c r="R14" i="11"/>
  <c r="H80" i="7" s="1"/>
  <c r="N8" i="11"/>
  <c r="P8" i="11" s="1"/>
  <c r="N9" i="11"/>
  <c r="P9" i="11" s="1"/>
  <c r="N10" i="11"/>
  <c r="P10" i="11" s="1"/>
  <c r="N11" i="11"/>
  <c r="P11" i="11" s="1"/>
  <c r="L7" i="11"/>
  <c r="L14" i="11"/>
  <c r="H78" i="7" s="1"/>
  <c r="I7" i="11"/>
  <c r="I14" i="11" s="1"/>
  <c r="H7" i="11"/>
  <c r="J7" i="11" s="1"/>
  <c r="H8" i="11"/>
  <c r="J8" i="11" s="1"/>
  <c r="H9" i="11"/>
  <c r="J9" i="11" s="1"/>
  <c r="H10" i="11"/>
  <c r="J10" i="11" s="1"/>
  <c r="H11" i="11"/>
  <c r="J11" i="11" s="1"/>
  <c r="F7" i="11"/>
  <c r="F14" i="11" s="1"/>
  <c r="H76" i="7" s="1"/>
  <c r="S14" i="11"/>
  <c r="B80" i="7" s="1"/>
  <c r="F19" i="10"/>
  <c r="F70" i="7" s="1"/>
  <c r="F17" i="10"/>
  <c r="F68" i="7" s="1"/>
  <c r="F21" i="10"/>
  <c r="F72" i="7" s="1"/>
  <c r="F20" i="10"/>
  <c r="F71" i="7" s="1"/>
  <c r="F16" i="10"/>
  <c r="F67" i="7"/>
  <c r="F15" i="10"/>
  <c r="F66" i="7" s="1"/>
  <c r="F14" i="10"/>
  <c r="F65" i="7" s="1"/>
  <c r="F13" i="10"/>
  <c r="F64" i="7" s="1"/>
  <c r="F12" i="10"/>
  <c r="F63" i="7" s="1"/>
  <c r="F11" i="10"/>
  <c r="F62" i="7" s="1"/>
  <c r="F10" i="10"/>
  <c r="F61" i="7" s="1"/>
  <c r="F9" i="10"/>
  <c r="F60" i="7" s="1"/>
  <c r="F8" i="10"/>
  <c r="F59" i="7" s="1"/>
  <c r="F7" i="10"/>
  <c r="F58" i="7" s="1"/>
  <c r="C20" i="10"/>
  <c r="A71" i="7" s="1"/>
  <c r="C19" i="10"/>
  <c r="A70" i="7" s="1"/>
  <c r="C18" i="10"/>
  <c r="A69" i="7"/>
  <c r="C17" i="10"/>
  <c r="A68" i="7" s="1"/>
  <c r="C16" i="10"/>
  <c r="A67" i="7" s="1"/>
  <c r="C15" i="10"/>
  <c r="A66" i="7" s="1"/>
  <c r="C14" i="10"/>
  <c r="A65" i="7" s="1"/>
  <c r="C13" i="10"/>
  <c r="A64" i="7" s="1"/>
  <c r="C12" i="10"/>
  <c r="A63" i="7" s="1"/>
  <c r="C11" i="10"/>
  <c r="A62" i="7" s="1"/>
  <c r="C10" i="10"/>
  <c r="A61" i="7"/>
  <c r="C9" i="10"/>
  <c r="A60" i="7" s="1"/>
  <c r="C8" i="10"/>
  <c r="A59" i="7" s="1"/>
  <c r="C7" i="10"/>
  <c r="A58" i="7" s="1"/>
  <c r="C9" i="5"/>
  <c r="A41" i="7" s="1"/>
  <c r="F45" i="7"/>
  <c r="C7" i="5"/>
  <c r="A38" i="7" s="1"/>
  <c r="C7" i="11"/>
  <c r="C14" i="11" s="1"/>
  <c r="Q14" i="11"/>
  <c r="G80" i="7"/>
  <c r="J80" i="7" s="1"/>
  <c r="K14" i="11"/>
  <c r="G78" i="7" s="1"/>
  <c r="H14" i="11"/>
  <c r="G77" i="7" s="1"/>
  <c r="E14" i="11"/>
  <c r="G76" i="7" s="1"/>
  <c r="R7" i="6"/>
  <c r="R14" i="6" s="1"/>
  <c r="H53" i="7" s="1"/>
  <c r="O7" i="6"/>
  <c r="O14" i="6" s="1"/>
  <c r="Q7" i="6"/>
  <c r="S7" i="6" s="1"/>
  <c r="Q8" i="6"/>
  <c r="S8" i="6" s="1"/>
  <c r="Q9" i="6"/>
  <c r="S9" i="6" s="1"/>
  <c r="Q10" i="6"/>
  <c r="S10" i="6" s="1"/>
  <c r="Q11" i="6"/>
  <c r="S11" i="6" s="1"/>
  <c r="N7" i="6"/>
  <c r="P7" i="6" s="1"/>
  <c r="N8" i="6"/>
  <c r="P8" i="6" s="1"/>
  <c r="N9" i="6"/>
  <c r="P9" i="6" s="1"/>
  <c r="N10" i="6"/>
  <c r="P10" i="6" s="1"/>
  <c r="E52" i="12" s="1"/>
  <c r="N11" i="6"/>
  <c r="P11" i="6" s="1"/>
  <c r="L7" i="6"/>
  <c r="L14" i="6" s="1"/>
  <c r="H51" i="7" s="1"/>
  <c r="K7" i="6"/>
  <c r="M7" i="6" s="1"/>
  <c r="K8" i="6"/>
  <c r="M8" i="6" s="1"/>
  <c r="K9" i="6"/>
  <c r="M9" i="6"/>
  <c r="K10" i="6"/>
  <c r="M10" i="6" s="1"/>
  <c r="K11" i="6"/>
  <c r="M11" i="6" s="1"/>
  <c r="I7" i="6"/>
  <c r="I14" i="6" s="1"/>
  <c r="H7" i="6"/>
  <c r="J7" i="6" s="1"/>
  <c r="E50" i="12" s="1"/>
  <c r="H8" i="6"/>
  <c r="J8" i="6" s="1"/>
  <c r="H9" i="6"/>
  <c r="J9" i="6" s="1"/>
  <c r="H10" i="6"/>
  <c r="J10" i="6" s="1"/>
  <c r="H11" i="6"/>
  <c r="J11" i="6" s="1"/>
  <c r="F7" i="6"/>
  <c r="F14" i="6" s="1"/>
  <c r="H49" i="7" s="1"/>
  <c r="E7" i="6"/>
  <c r="G7" i="6" s="1"/>
  <c r="E8" i="6"/>
  <c r="G8" i="6" s="1"/>
  <c r="E9" i="6"/>
  <c r="G9" i="6"/>
  <c r="E10" i="6"/>
  <c r="G10" i="6"/>
  <c r="E11" i="6"/>
  <c r="G11" i="6" s="1"/>
  <c r="E14" i="6"/>
  <c r="G49" i="7" s="1"/>
  <c r="J49" i="7" s="1"/>
  <c r="B7" i="6"/>
  <c r="B14" i="6" s="1"/>
  <c r="C7" i="6"/>
  <c r="C14" i="6" s="1"/>
  <c r="H48" i="7" s="1"/>
  <c r="A43" i="7"/>
  <c r="F9" i="5"/>
  <c r="A42" i="7" s="1"/>
  <c r="C8" i="5"/>
  <c r="A44" i="7" s="1"/>
  <c r="F34" i="7"/>
  <c r="F7" i="5"/>
  <c r="A39" i="7" s="1"/>
  <c r="A45" i="7"/>
  <c r="A35" i="7"/>
  <c r="F8" i="5"/>
  <c r="F43" i="7" s="1"/>
  <c r="H26" i="7"/>
  <c r="Q8" i="2"/>
  <c r="S8" i="2" s="1"/>
  <c r="Q9" i="2"/>
  <c r="S9" i="2"/>
  <c r="Q10" i="2"/>
  <c r="S10" i="2"/>
  <c r="Q11" i="2"/>
  <c r="S11" i="2"/>
  <c r="H25" i="7"/>
  <c r="N8" i="2"/>
  <c r="P8" i="2" s="1"/>
  <c r="N9" i="2"/>
  <c r="P9" i="2" s="1"/>
  <c r="N10" i="2"/>
  <c r="P10" i="2"/>
  <c r="N11" i="2"/>
  <c r="P11" i="2" s="1"/>
  <c r="B25" i="7"/>
  <c r="H24" i="7"/>
  <c r="K8" i="2"/>
  <c r="M8" i="2"/>
  <c r="K9" i="2"/>
  <c r="M9" i="2" s="1"/>
  <c r="E24" i="12" s="1"/>
  <c r="K10" i="2"/>
  <c r="M10" i="2"/>
  <c r="K11" i="2"/>
  <c r="M11" i="2"/>
  <c r="B24" i="7"/>
  <c r="H23" i="7"/>
  <c r="H27" i="7" s="1"/>
  <c r="H8" i="2"/>
  <c r="J8" i="2" s="1"/>
  <c r="H9" i="2"/>
  <c r="J9" i="2" s="1"/>
  <c r="H10" i="2"/>
  <c r="J10" i="2"/>
  <c r="H11" i="2"/>
  <c r="J11" i="2" s="1"/>
  <c r="B23" i="7"/>
  <c r="H22" i="7"/>
  <c r="E8" i="2"/>
  <c r="G8" i="2" s="1"/>
  <c r="E9" i="2"/>
  <c r="G9" i="2" s="1"/>
  <c r="E10" i="2"/>
  <c r="G10" i="2" s="1"/>
  <c r="E11" i="2"/>
  <c r="G11" i="2" s="1"/>
  <c r="D7" i="2"/>
  <c r="D14" i="2" s="1"/>
  <c r="B8" i="2"/>
  <c r="D8" i="2" s="1"/>
  <c r="B9" i="2"/>
  <c r="D9" i="2" s="1"/>
  <c r="B10" i="2"/>
  <c r="D10" i="2" s="1"/>
  <c r="E21" i="12" s="1"/>
  <c r="B11" i="2"/>
  <c r="D11" i="2" s="1"/>
  <c r="G21" i="7"/>
  <c r="J21" i="7" s="1"/>
  <c r="H21" i="7"/>
  <c r="G24" i="7"/>
  <c r="G26" i="7"/>
  <c r="I26" i="7" s="1"/>
  <c r="J26" i="7"/>
  <c r="A2" i="5"/>
  <c r="A29" i="7" s="1"/>
  <c r="F31" i="7"/>
  <c r="F32" i="7"/>
  <c r="H92" i="7"/>
  <c r="I86" i="7"/>
  <c r="I92" i="7" s="1"/>
  <c r="D7" i="6"/>
  <c r="F48" i="7" s="1"/>
  <c r="B8" i="6"/>
  <c r="D8" i="6" s="1"/>
  <c r="B9" i="6"/>
  <c r="D9" i="6" s="1"/>
  <c r="B10" i="6"/>
  <c r="D10" i="6" s="1"/>
  <c r="B11" i="6"/>
  <c r="D11" i="6" s="1"/>
  <c r="C21" i="10"/>
  <c r="A72" i="7" s="1"/>
  <c r="F18" i="10"/>
  <c r="F69" i="7" s="1"/>
  <c r="B7" i="11"/>
  <c r="B14" i="11" s="1"/>
  <c r="G75" i="7" s="1"/>
  <c r="G81" i="7" s="1"/>
  <c r="B8" i="11"/>
  <c r="D8" i="11" s="1"/>
  <c r="B9" i="11"/>
  <c r="D9" i="11" s="1"/>
  <c r="B10" i="11"/>
  <c r="D10" i="11" s="1"/>
  <c r="B11" i="11"/>
  <c r="D11" i="11" s="1"/>
  <c r="F53" i="12"/>
  <c r="F80" i="12"/>
  <c r="F78" i="12"/>
  <c r="F77" i="12"/>
  <c r="E80" i="12"/>
  <c r="E78" i="12"/>
  <c r="D53" i="12"/>
  <c r="D80" i="12"/>
  <c r="C80" i="12" s="1"/>
  <c r="D52" i="12"/>
  <c r="D78" i="12"/>
  <c r="C78" i="12" s="1"/>
  <c r="D48" i="12"/>
  <c r="F21" i="12"/>
  <c r="G91" i="12"/>
  <c r="I91" i="12" s="1"/>
  <c r="H91" i="12"/>
  <c r="J91" i="12"/>
  <c r="G90" i="12"/>
  <c r="H90" i="12"/>
  <c r="J90" i="12"/>
  <c r="G89" i="12"/>
  <c r="H89" i="12"/>
  <c r="G88" i="12"/>
  <c r="H88" i="12"/>
  <c r="J88" i="12"/>
  <c r="G87" i="12"/>
  <c r="J87" i="12" s="1"/>
  <c r="H87" i="12"/>
  <c r="H92" i="12" s="1"/>
  <c r="G86" i="12"/>
  <c r="I86" i="12" s="1"/>
  <c r="H86" i="12"/>
  <c r="B91" i="12"/>
  <c r="B90" i="12"/>
  <c r="B89" i="12"/>
  <c r="B88" i="12"/>
  <c r="B87" i="12"/>
  <c r="B86" i="12"/>
  <c r="B92" i="12" s="1"/>
  <c r="A91" i="12"/>
  <c r="A90" i="12"/>
  <c r="A89" i="12"/>
  <c r="A88" i="12"/>
  <c r="A87" i="12"/>
  <c r="A86" i="12"/>
  <c r="F4" i="12"/>
  <c r="A80" i="12" s="1"/>
  <c r="A55" i="12"/>
  <c r="A1" i="12"/>
  <c r="A82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31" i="12"/>
  <c r="E45" i="12"/>
  <c r="C45" i="12"/>
  <c r="C31" i="12"/>
  <c r="A4" i="12"/>
  <c r="A75" i="12" s="1"/>
  <c r="A57" i="12"/>
  <c r="A2" i="12"/>
  <c r="A56" i="12"/>
  <c r="F5" i="12"/>
  <c r="A79" i="12" s="1"/>
  <c r="F6" i="12"/>
  <c r="A24" i="12" s="1"/>
  <c r="A6" i="12"/>
  <c r="A23" i="12" s="1"/>
  <c r="A77" i="12"/>
  <c r="A5" i="12"/>
  <c r="A76" i="12"/>
  <c r="A52" i="12"/>
  <c r="A50" i="12"/>
  <c r="A49" i="12"/>
  <c r="A26" i="12"/>
  <c r="A22" i="12"/>
  <c r="A25" i="12"/>
  <c r="A21" i="12"/>
  <c r="C9" i="12"/>
  <c r="C16" i="12"/>
  <c r="C18" i="12"/>
  <c r="E18" i="12"/>
  <c r="E10" i="12"/>
  <c r="A83" i="12"/>
  <c r="A30" i="12"/>
  <c r="A28" i="12"/>
  <c r="A3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E4" i="12"/>
  <c r="E5" i="12"/>
  <c r="E6" i="12"/>
  <c r="E7" i="12"/>
  <c r="E8" i="12"/>
  <c r="E9" i="12"/>
  <c r="E11" i="12"/>
  <c r="E12" i="12"/>
  <c r="E13" i="12"/>
  <c r="E14" i="12"/>
  <c r="E15" i="12"/>
  <c r="E16" i="12"/>
  <c r="E17" i="12"/>
  <c r="C4" i="12"/>
  <c r="C5" i="12"/>
  <c r="C6" i="12"/>
  <c r="C7" i="12"/>
  <c r="C8" i="12"/>
  <c r="C10" i="12"/>
  <c r="C11" i="12"/>
  <c r="C12" i="12"/>
  <c r="C13" i="12"/>
  <c r="C14" i="12"/>
  <c r="C15" i="12"/>
  <c r="C17" i="12"/>
  <c r="A7" i="12"/>
  <c r="A9" i="12"/>
  <c r="A12" i="12"/>
  <c r="F16" i="12"/>
  <c r="F7" i="12"/>
  <c r="F11" i="12"/>
  <c r="F15" i="12"/>
  <c r="A17" i="12"/>
  <c r="F17" i="12"/>
  <c r="A13" i="12"/>
  <c r="F8" i="12"/>
  <c r="F13" i="12"/>
  <c r="A15" i="12"/>
  <c r="F18" i="12"/>
  <c r="A16" i="12"/>
  <c r="F14" i="12"/>
  <c r="A10" i="12"/>
  <c r="G77" i="12"/>
  <c r="H79" i="12"/>
  <c r="G79" i="12"/>
  <c r="I79" i="12" s="1"/>
  <c r="H80" i="12"/>
  <c r="H78" i="12"/>
  <c r="H76" i="12"/>
  <c r="B80" i="12"/>
  <c r="B78" i="12"/>
  <c r="F70" i="12"/>
  <c r="F68" i="12"/>
  <c r="F72" i="12"/>
  <c r="F71" i="12"/>
  <c r="F67" i="12"/>
  <c r="F66" i="12"/>
  <c r="F65" i="12"/>
  <c r="F64" i="12"/>
  <c r="F63" i="12"/>
  <c r="F62" i="12"/>
  <c r="F61" i="12"/>
  <c r="F60" i="12"/>
  <c r="F58" i="12"/>
  <c r="A71" i="12"/>
  <c r="A69" i="12"/>
  <c r="A68" i="12"/>
  <c r="A66" i="12"/>
  <c r="A65" i="12"/>
  <c r="A64" i="12"/>
  <c r="A63" i="12"/>
  <c r="A62" i="12"/>
  <c r="A61" i="12"/>
  <c r="A60" i="12"/>
  <c r="A59" i="12"/>
  <c r="A58" i="12"/>
  <c r="F45" i="12"/>
  <c r="A31" i="12"/>
  <c r="G80" i="12"/>
  <c r="J80" i="12" s="1"/>
  <c r="I80" i="12"/>
  <c r="G78" i="12"/>
  <c r="I78" i="12"/>
  <c r="G76" i="12"/>
  <c r="J76" i="12" s="1"/>
  <c r="H53" i="12"/>
  <c r="H51" i="12"/>
  <c r="H49" i="12"/>
  <c r="G49" i="12"/>
  <c r="J49" i="12"/>
  <c r="I49" i="12"/>
  <c r="H48" i="12"/>
  <c r="A43" i="12"/>
  <c r="A41" i="12"/>
  <c r="F37" i="12"/>
  <c r="A42" i="12"/>
  <c r="A40" i="12"/>
  <c r="F38" i="12"/>
  <c r="F36" i="12"/>
  <c r="A44" i="12"/>
  <c r="F34" i="12"/>
  <c r="A38" i="12"/>
  <c r="F41" i="12"/>
  <c r="F44" i="12"/>
  <c r="A45" i="12"/>
  <c r="F42" i="12"/>
  <c r="A39" i="12"/>
  <c r="A35" i="12"/>
  <c r="F43" i="12"/>
  <c r="F39" i="12"/>
  <c r="A36" i="12"/>
  <c r="A34" i="12"/>
  <c r="A32" i="12"/>
  <c r="H26" i="12"/>
  <c r="H25" i="12"/>
  <c r="B25" i="12"/>
  <c r="H24" i="12"/>
  <c r="J24" i="12" s="1"/>
  <c r="B24" i="12"/>
  <c r="H23" i="12"/>
  <c r="B23" i="12"/>
  <c r="H22" i="12"/>
  <c r="G21" i="12"/>
  <c r="H21" i="12"/>
  <c r="G24" i="12"/>
  <c r="G26" i="12"/>
  <c r="I26" i="12" s="1"/>
  <c r="A29" i="12"/>
  <c r="F31" i="12"/>
  <c r="A33" i="12"/>
  <c r="F32" i="12"/>
  <c r="F33" i="12"/>
  <c r="G75" i="12"/>
  <c r="G81" i="12"/>
  <c r="F12" i="5"/>
  <c r="F14" i="5"/>
  <c r="C16" i="5"/>
  <c r="C18" i="5"/>
  <c r="F19" i="5"/>
  <c r="F15" i="5"/>
  <c r="C12" i="5"/>
  <c r="C10" i="5"/>
  <c r="F11" i="5"/>
  <c r="C13" i="5"/>
  <c r="F16" i="5"/>
  <c r="C20" i="5"/>
  <c r="F20" i="5"/>
  <c r="F17" i="5"/>
  <c r="C14" i="5"/>
  <c r="F10" i="5"/>
  <c r="F13" i="5"/>
  <c r="C17" i="5"/>
  <c r="C19" i="5"/>
  <c r="F21" i="5"/>
  <c r="C21" i="5"/>
  <c r="F18" i="5"/>
  <c r="C15" i="5"/>
  <c r="C11" i="5"/>
  <c r="B16" i="5"/>
  <c r="B17" i="5" s="1"/>
  <c r="B18" i="5" s="1"/>
  <c r="B19" i="5" s="1"/>
  <c r="B20" i="5" s="1"/>
  <c r="B21" i="5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A1" i="5"/>
  <c r="A2" i="10"/>
  <c r="A1" i="10"/>
  <c r="R11" i="2"/>
  <c r="R9" i="2"/>
  <c r="R10" i="2"/>
  <c r="R8" i="2"/>
  <c r="O11" i="2"/>
  <c r="O10" i="2"/>
  <c r="O9" i="2"/>
  <c r="O8" i="2"/>
  <c r="L11" i="2"/>
  <c r="L10" i="2"/>
  <c r="L9" i="2"/>
  <c r="L8" i="2"/>
  <c r="I11" i="2"/>
  <c r="I10" i="2"/>
  <c r="I9" i="2"/>
  <c r="F11" i="2"/>
  <c r="F10" i="2"/>
  <c r="F9" i="2"/>
  <c r="C11" i="2"/>
  <c r="C10" i="2"/>
  <c r="C9" i="2"/>
  <c r="C8" i="2"/>
  <c r="Q5" i="2"/>
  <c r="N5" i="2"/>
  <c r="K5" i="2"/>
  <c r="H5" i="2"/>
  <c r="E5" i="2"/>
  <c r="B5" i="2"/>
  <c r="I8" i="2"/>
  <c r="A1" i="2"/>
  <c r="A2" i="2"/>
  <c r="A3" i="2"/>
  <c r="F8" i="2"/>
  <c r="B15" i="2"/>
  <c r="C15" i="2"/>
  <c r="F15" i="2"/>
  <c r="I15" i="2"/>
  <c r="K15" i="2"/>
  <c r="L15" i="2"/>
  <c r="O15" i="2"/>
  <c r="Q15" i="2"/>
  <c r="R15" i="2"/>
  <c r="B19" i="6"/>
  <c r="B21" i="6" s="1"/>
  <c r="B22" i="6" s="1"/>
  <c r="R19" i="6"/>
  <c r="Q19" i="6"/>
  <c r="P19" i="6"/>
  <c r="O19" i="6"/>
  <c r="O21" i="6" s="1"/>
  <c r="O22" i="6" s="1"/>
  <c r="M19" i="6"/>
  <c r="L19" i="6"/>
  <c r="L21" i="6" s="1"/>
  <c r="L22" i="6" s="1"/>
  <c r="K19" i="6"/>
  <c r="K21" i="6" s="1"/>
  <c r="K22" i="6" s="1"/>
  <c r="J19" i="6"/>
  <c r="I19" i="6"/>
  <c r="C19" i="6"/>
  <c r="R10" i="6"/>
  <c r="R9" i="6"/>
  <c r="R11" i="6"/>
  <c r="R8" i="6"/>
  <c r="O11" i="6"/>
  <c r="O10" i="6"/>
  <c r="O9" i="6"/>
  <c r="L10" i="6"/>
  <c r="L11" i="6"/>
  <c r="L9" i="6"/>
  <c r="L8" i="6"/>
  <c r="I11" i="6"/>
  <c r="I10" i="6"/>
  <c r="I9" i="6"/>
  <c r="I8" i="6"/>
  <c r="F11" i="6"/>
  <c r="F10" i="6"/>
  <c r="F9" i="6"/>
  <c r="C11" i="6"/>
  <c r="C10" i="6"/>
  <c r="C9" i="6"/>
  <c r="C8" i="6"/>
  <c r="Q5" i="6"/>
  <c r="N5" i="6"/>
  <c r="K5" i="6"/>
  <c r="H5" i="6"/>
  <c r="E5" i="6"/>
  <c r="B5" i="6"/>
  <c r="F8" i="6"/>
  <c r="A3" i="6"/>
  <c r="A2" i="6"/>
  <c r="A1" i="6"/>
  <c r="L20" i="6"/>
  <c r="C20" i="6"/>
  <c r="C21" i="6"/>
  <c r="C22" i="6" s="1"/>
  <c r="R20" i="6"/>
  <c r="R21" i="6"/>
  <c r="R22" i="6" s="1"/>
  <c r="Q21" i="6"/>
  <c r="Q22" i="6" s="1"/>
  <c r="I21" i="6"/>
  <c r="I22" i="6" s="1"/>
  <c r="F19" i="6"/>
  <c r="F21" i="6" s="1"/>
  <c r="F22" i="6" s="1"/>
  <c r="F20" i="6"/>
  <c r="E20" i="6"/>
  <c r="J21" i="6"/>
  <c r="M21" i="6"/>
  <c r="P21" i="6"/>
  <c r="R15" i="6"/>
  <c r="L15" i="6"/>
  <c r="F15" i="6"/>
  <c r="C15" i="6"/>
  <c r="E15" i="6"/>
  <c r="O8" i="6"/>
  <c r="R20" i="11"/>
  <c r="L20" i="11"/>
  <c r="F20" i="11"/>
  <c r="E20" i="11"/>
  <c r="C20" i="11"/>
  <c r="B21" i="11"/>
  <c r="R11" i="11"/>
  <c r="R10" i="11"/>
  <c r="R9" i="11"/>
  <c r="R8" i="11"/>
  <c r="O11" i="11"/>
  <c r="O10" i="11"/>
  <c r="O8" i="11"/>
  <c r="O9" i="11"/>
  <c r="L11" i="11"/>
  <c r="L10" i="11"/>
  <c r="L9" i="11"/>
  <c r="I11" i="11"/>
  <c r="I10" i="11"/>
  <c r="I8" i="11"/>
  <c r="I9" i="11"/>
  <c r="F11" i="11"/>
  <c r="F10" i="11"/>
  <c r="F9" i="11"/>
  <c r="F8" i="11"/>
  <c r="C11" i="11"/>
  <c r="C10" i="11"/>
  <c r="C9" i="11"/>
  <c r="C8" i="11"/>
  <c r="L8" i="11"/>
  <c r="A3" i="11"/>
  <c r="B23" i="11"/>
  <c r="Q5" i="11"/>
  <c r="N5" i="11"/>
  <c r="H5" i="11"/>
  <c r="E5" i="11"/>
  <c r="B5" i="11"/>
  <c r="A2" i="11"/>
  <c r="A1" i="11"/>
  <c r="L21" i="11"/>
  <c r="K21" i="11"/>
  <c r="L23" i="11"/>
  <c r="R21" i="11"/>
  <c r="Q21" i="11"/>
  <c r="R23" i="11"/>
  <c r="Q23" i="11"/>
  <c r="O21" i="11"/>
  <c r="N21" i="11"/>
  <c r="O23" i="11"/>
  <c r="K23" i="11"/>
  <c r="H21" i="11"/>
  <c r="I23" i="11"/>
  <c r="F21" i="11"/>
  <c r="E21" i="11"/>
  <c r="F23" i="11"/>
  <c r="C23" i="11"/>
  <c r="M21" i="11"/>
  <c r="S21" i="11"/>
  <c r="R15" i="11"/>
  <c r="O15" i="11"/>
  <c r="L15" i="11"/>
  <c r="F15" i="11"/>
  <c r="E15" i="11"/>
  <c r="Q15" i="11"/>
  <c r="N15" i="11"/>
  <c r="K15" i="11"/>
  <c r="H15" i="11"/>
  <c r="B15" i="11"/>
  <c r="P10" i="5" l="1"/>
  <c r="O11" i="5"/>
  <c r="A18" i="12"/>
  <c r="A26" i="7"/>
  <c r="F12" i="12"/>
  <c r="A8" i="12"/>
  <c r="A33" i="7"/>
  <c r="F37" i="7"/>
  <c r="F59" i="12"/>
  <c r="F33" i="7"/>
  <c r="A52" i="7"/>
  <c r="A51" i="12"/>
  <c r="A51" i="7"/>
  <c r="F69" i="12"/>
  <c r="A78" i="12"/>
  <c r="F9" i="12"/>
  <c r="A11" i="12"/>
  <c r="A49" i="7"/>
  <c r="F42" i="7"/>
  <c r="A70" i="12"/>
  <c r="F10" i="12"/>
  <c r="A22" i="7"/>
  <c r="A14" i="12"/>
  <c r="A21" i="7"/>
  <c r="A67" i="12"/>
  <c r="F39" i="7"/>
  <c r="A75" i="7"/>
  <c r="F76" i="12"/>
  <c r="E76" i="12"/>
  <c r="D76" i="12"/>
  <c r="C76" i="12" s="1"/>
  <c r="E19" i="11"/>
  <c r="E22" i="11" s="1"/>
  <c r="G22" i="7"/>
  <c r="J22" i="7" s="1"/>
  <c r="E15" i="2"/>
  <c r="E19" i="6"/>
  <c r="E21" i="6" s="1"/>
  <c r="E22" i="6" s="1"/>
  <c r="G22" i="12"/>
  <c r="N19" i="11"/>
  <c r="N22" i="11" s="1"/>
  <c r="N15" i="2"/>
  <c r="N19" i="6"/>
  <c r="N21" i="6" s="1"/>
  <c r="N22" i="6" s="1"/>
  <c r="G25" i="7"/>
  <c r="I25" i="7" s="1"/>
  <c r="G25" i="12"/>
  <c r="H19" i="11"/>
  <c r="H22" i="11" s="1"/>
  <c r="H19" i="6"/>
  <c r="H21" i="6" s="1"/>
  <c r="H22" i="6" s="1"/>
  <c r="G23" i="7"/>
  <c r="I23" i="7" s="1"/>
  <c r="H15" i="2"/>
  <c r="G23" i="12"/>
  <c r="F51" i="7"/>
  <c r="E51" i="7"/>
  <c r="D51" i="12"/>
  <c r="F51" i="12"/>
  <c r="E51" i="12"/>
  <c r="S19" i="11"/>
  <c r="S22" i="11" s="1"/>
  <c r="B91" i="7" s="1"/>
  <c r="B26" i="12"/>
  <c r="B26" i="7"/>
  <c r="S19" i="6"/>
  <c r="S21" i="6" s="1"/>
  <c r="F76" i="7"/>
  <c r="G48" i="7"/>
  <c r="B15" i="6"/>
  <c r="B20" i="6"/>
  <c r="B20" i="11"/>
  <c r="G48" i="12"/>
  <c r="E24" i="7"/>
  <c r="F25" i="7"/>
  <c r="F25" i="12"/>
  <c r="F90" i="12" s="1"/>
  <c r="F90" i="7" s="1"/>
  <c r="E25" i="7"/>
  <c r="H52" i="7"/>
  <c r="O20" i="6"/>
  <c r="O15" i="6"/>
  <c r="O20" i="11"/>
  <c r="H52" i="12"/>
  <c r="B21" i="7"/>
  <c r="D19" i="11"/>
  <c r="D22" i="11" s="1"/>
  <c r="B86" i="7" s="1"/>
  <c r="B21" i="12"/>
  <c r="D19" i="6"/>
  <c r="D21" i="6" s="1"/>
  <c r="H77" i="7"/>
  <c r="H77" i="12"/>
  <c r="I21" i="11"/>
  <c r="I15" i="11"/>
  <c r="F49" i="7"/>
  <c r="E49" i="12"/>
  <c r="E49" i="7"/>
  <c r="D49" i="12"/>
  <c r="C49" i="12" s="1"/>
  <c r="F49" i="12"/>
  <c r="H75" i="7"/>
  <c r="C21" i="11"/>
  <c r="H75" i="12"/>
  <c r="H81" i="12" s="1"/>
  <c r="C15" i="11"/>
  <c r="E23" i="7"/>
  <c r="F23" i="12"/>
  <c r="F26" i="7"/>
  <c r="E26" i="7"/>
  <c r="H50" i="7"/>
  <c r="I15" i="6"/>
  <c r="H50" i="12"/>
  <c r="I20" i="6"/>
  <c r="I20" i="11"/>
  <c r="D79" i="12"/>
  <c r="C79" i="12" s="1"/>
  <c r="E79" i="7"/>
  <c r="F79" i="12"/>
  <c r="E79" i="12"/>
  <c r="D79" i="7"/>
  <c r="P14" i="11"/>
  <c r="J48" i="12"/>
  <c r="J75" i="12"/>
  <c r="J78" i="12"/>
  <c r="A48" i="12"/>
  <c r="I89" i="12"/>
  <c r="F48" i="12"/>
  <c r="D21" i="12"/>
  <c r="D48" i="7"/>
  <c r="D21" i="7"/>
  <c r="J25" i="7"/>
  <c r="F35" i="7"/>
  <c r="A31" i="7"/>
  <c r="F79" i="7"/>
  <c r="F40" i="7"/>
  <c r="K14" i="6"/>
  <c r="I80" i="7"/>
  <c r="F80" i="7"/>
  <c r="G7" i="2"/>
  <c r="E76" i="7"/>
  <c r="I24" i="12"/>
  <c r="A72" i="12"/>
  <c r="F35" i="12"/>
  <c r="I90" i="12"/>
  <c r="D50" i="12"/>
  <c r="D14" i="6"/>
  <c r="F36" i="7"/>
  <c r="I24" i="7"/>
  <c r="F21" i="7"/>
  <c r="A34" i="7"/>
  <c r="F44" i="7"/>
  <c r="F38" i="7"/>
  <c r="I87" i="12"/>
  <c r="J23" i="7"/>
  <c r="K5" i="11"/>
  <c r="A37" i="12"/>
  <c r="E48" i="12"/>
  <c r="C48" i="12" s="1"/>
  <c r="I21" i="12"/>
  <c r="I27" i="12" s="1"/>
  <c r="J26" i="12"/>
  <c r="F40" i="12"/>
  <c r="I76" i="12"/>
  <c r="G92" i="12"/>
  <c r="A53" i="12"/>
  <c r="J86" i="12"/>
  <c r="I88" i="12"/>
  <c r="I92" i="12" s="1"/>
  <c r="E26" i="12"/>
  <c r="D7" i="11"/>
  <c r="I21" i="7"/>
  <c r="I27" i="7" s="1"/>
  <c r="D26" i="12"/>
  <c r="D91" i="12" s="1"/>
  <c r="D91" i="7" s="1"/>
  <c r="F41" i="7"/>
  <c r="A40" i="7"/>
  <c r="I49" i="7"/>
  <c r="G14" i="11"/>
  <c r="E80" i="7"/>
  <c r="J89" i="12"/>
  <c r="I22" i="7"/>
  <c r="I48" i="12"/>
  <c r="I54" i="12" s="1"/>
  <c r="H54" i="12"/>
  <c r="H27" i="12"/>
  <c r="J21" i="12"/>
  <c r="J79" i="12"/>
  <c r="E48" i="7"/>
  <c r="J24" i="7"/>
  <c r="F24" i="7"/>
  <c r="F52" i="7"/>
  <c r="E52" i="7"/>
  <c r="P14" i="6"/>
  <c r="D52" i="7"/>
  <c r="F52" i="12"/>
  <c r="C52" i="12" s="1"/>
  <c r="J77" i="7"/>
  <c r="I77" i="7"/>
  <c r="F77" i="7"/>
  <c r="E77" i="7"/>
  <c r="J14" i="11"/>
  <c r="D77" i="7"/>
  <c r="E77" i="12"/>
  <c r="D77" i="12"/>
  <c r="I79" i="7"/>
  <c r="J79" i="7"/>
  <c r="E89" i="12"/>
  <c r="E89" i="7" s="1"/>
  <c r="J75" i="7"/>
  <c r="I75" i="7"/>
  <c r="I81" i="7" s="1"/>
  <c r="E21" i="7"/>
  <c r="E22" i="7"/>
  <c r="D22" i="7"/>
  <c r="F22" i="12"/>
  <c r="D22" i="12"/>
  <c r="F23" i="7"/>
  <c r="D23" i="7"/>
  <c r="E23" i="12"/>
  <c r="D23" i="12"/>
  <c r="F50" i="7"/>
  <c r="E50" i="7"/>
  <c r="J14" i="6"/>
  <c r="D50" i="7"/>
  <c r="F50" i="12"/>
  <c r="F53" i="7"/>
  <c r="E53" i="7"/>
  <c r="S14" i="6"/>
  <c r="D53" i="7"/>
  <c r="E53" i="12"/>
  <c r="J76" i="7"/>
  <c r="I76" i="7"/>
  <c r="J78" i="7"/>
  <c r="I78" i="7"/>
  <c r="D24" i="12"/>
  <c r="D25" i="12"/>
  <c r="E25" i="12"/>
  <c r="E90" i="12" s="1"/>
  <c r="E90" i="7" s="1"/>
  <c r="F24" i="12"/>
  <c r="F89" i="12" s="1"/>
  <c r="F89" i="7" s="1"/>
  <c r="F26" i="12"/>
  <c r="D24" i="7"/>
  <c r="D26" i="7"/>
  <c r="D25" i="7"/>
  <c r="A32" i="7"/>
  <c r="A36" i="7"/>
  <c r="A37" i="7"/>
  <c r="D49" i="7"/>
  <c r="C49" i="7" s="1"/>
  <c r="H14" i="6"/>
  <c r="D51" i="7"/>
  <c r="N14" i="6"/>
  <c r="Q14" i="6"/>
  <c r="M14" i="6"/>
  <c r="G14" i="6"/>
  <c r="D80" i="7"/>
  <c r="J86" i="7"/>
  <c r="F78" i="7"/>
  <c r="C78" i="7" s="1"/>
  <c r="J89" i="7"/>
  <c r="I89" i="7"/>
  <c r="J91" i="7"/>
  <c r="I91" i="7"/>
  <c r="D76" i="7"/>
  <c r="F7" i="7"/>
  <c r="D75" i="12" l="1"/>
  <c r="E75" i="12"/>
  <c r="F75" i="7"/>
  <c r="F81" i="7" s="1"/>
  <c r="F75" i="12"/>
  <c r="G88" i="7"/>
  <c r="H23" i="11"/>
  <c r="C80" i="7"/>
  <c r="C53" i="7"/>
  <c r="F54" i="7"/>
  <c r="K20" i="6"/>
  <c r="K15" i="6"/>
  <c r="G51" i="7"/>
  <c r="K20" i="11"/>
  <c r="G51" i="12"/>
  <c r="J48" i="7"/>
  <c r="I48" i="7"/>
  <c r="I54" i="7" s="1"/>
  <c r="C51" i="12"/>
  <c r="I75" i="12"/>
  <c r="I81" i="12" s="1"/>
  <c r="B79" i="7"/>
  <c r="B79" i="12"/>
  <c r="P21" i="11"/>
  <c r="I25" i="12"/>
  <c r="J25" i="12"/>
  <c r="D86" i="12"/>
  <c r="C21" i="12"/>
  <c r="G87" i="7"/>
  <c r="E23" i="11"/>
  <c r="C25" i="7"/>
  <c r="E81" i="12"/>
  <c r="C52" i="7"/>
  <c r="D14" i="11"/>
  <c r="C79" i="7"/>
  <c r="H54" i="7"/>
  <c r="I23" i="12"/>
  <c r="J23" i="12"/>
  <c r="J22" i="12"/>
  <c r="G27" i="12"/>
  <c r="E86" i="12"/>
  <c r="E86" i="7" s="1"/>
  <c r="C76" i="7"/>
  <c r="C26" i="7"/>
  <c r="F88" i="12"/>
  <c r="F88" i="7" s="1"/>
  <c r="B48" i="12"/>
  <c r="D20" i="6"/>
  <c r="D20" i="11"/>
  <c r="B48" i="7"/>
  <c r="D54" i="12"/>
  <c r="H81" i="7"/>
  <c r="J77" i="12"/>
  <c r="I77" i="12"/>
  <c r="B76" i="12"/>
  <c r="B76" i="7"/>
  <c r="G21" i="11"/>
  <c r="I22" i="12"/>
  <c r="G27" i="7"/>
  <c r="E75" i="7"/>
  <c r="C51" i="7"/>
  <c r="C24" i="7"/>
  <c r="D75" i="7"/>
  <c r="C75" i="7" s="1"/>
  <c r="C81" i="7" s="1"/>
  <c r="E22" i="12"/>
  <c r="E87" i="12" s="1"/>
  <c r="E92" i="12" s="1"/>
  <c r="G14" i="2"/>
  <c r="F22" i="7"/>
  <c r="F27" i="7" s="1"/>
  <c r="G90" i="7"/>
  <c r="N23" i="11"/>
  <c r="B49" i="7"/>
  <c r="G20" i="6"/>
  <c r="B49" i="12"/>
  <c r="G20" i="11"/>
  <c r="G53" i="7"/>
  <c r="G53" i="12"/>
  <c r="Q20" i="6"/>
  <c r="Q15" i="6"/>
  <c r="Q20" i="11"/>
  <c r="D90" i="12"/>
  <c r="C25" i="12"/>
  <c r="C53" i="12"/>
  <c r="E54" i="12"/>
  <c r="B53" i="7"/>
  <c r="B53" i="12"/>
  <c r="S20" i="11"/>
  <c r="S20" i="6"/>
  <c r="C50" i="7"/>
  <c r="C23" i="12"/>
  <c r="D88" i="12"/>
  <c r="C23" i="7"/>
  <c r="D27" i="12"/>
  <c r="D87" i="12"/>
  <c r="C22" i="7"/>
  <c r="E27" i="7"/>
  <c r="C21" i="7"/>
  <c r="C27" i="7" s="1"/>
  <c r="C77" i="12"/>
  <c r="D81" i="12"/>
  <c r="C77" i="7"/>
  <c r="B52" i="7"/>
  <c r="B52" i="12"/>
  <c r="P20" i="6"/>
  <c r="P20" i="11"/>
  <c r="E81" i="7"/>
  <c r="D54" i="7"/>
  <c r="B51" i="7"/>
  <c r="M20" i="6"/>
  <c r="B51" i="12"/>
  <c r="M20" i="11"/>
  <c r="G52" i="7"/>
  <c r="G52" i="12"/>
  <c r="N20" i="6"/>
  <c r="N15" i="6"/>
  <c r="N20" i="11"/>
  <c r="G50" i="7"/>
  <c r="H20" i="6"/>
  <c r="G50" i="12"/>
  <c r="H20" i="11"/>
  <c r="H15" i="6"/>
  <c r="F91" i="12"/>
  <c r="F91" i="7" s="1"/>
  <c r="C26" i="12"/>
  <c r="D89" i="12"/>
  <c r="C24" i="12"/>
  <c r="C50" i="12"/>
  <c r="F54" i="12"/>
  <c r="B50" i="7"/>
  <c r="B50" i="12"/>
  <c r="J20" i="6"/>
  <c r="J20" i="11"/>
  <c r="E88" i="12"/>
  <c r="E88" i="7" s="1"/>
  <c r="F27" i="12"/>
  <c r="F87" i="12"/>
  <c r="D27" i="7"/>
  <c r="E91" i="12"/>
  <c r="B77" i="7"/>
  <c r="B77" i="12"/>
  <c r="J21" i="11"/>
  <c r="E54" i="7"/>
  <c r="B75" i="7"/>
  <c r="B75" i="12"/>
  <c r="B81" i="12" s="1"/>
  <c r="D21" i="11"/>
  <c r="C48" i="7"/>
  <c r="I51" i="12" l="1"/>
  <c r="J51" i="12"/>
  <c r="I88" i="7"/>
  <c r="J88" i="7"/>
  <c r="B81" i="7"/>
  <c r="J51" i="7"/>
  <c r="I51" i="7"/>
  <c r="F81" i="12"/>
  <c r="F86" i="12"/>
  <c r="F86" i="7" s="1"/>
  <c r="C54" i="12"/>
  <c r="C81" i="12"/>
  <c r="G92" i="7"/>
  <c r="J87" i="7"/>
  <c r="I87" i="7"/>
  <c r="E27" i="12"/>
  <c r="J90" i="7"/>
  <c r="I90" i="7"/>
  <c r="D86" i="7"/>
  <c r="C86" i="7" s="1"/>
  <c r="C86" i="12"/>
  <c r="C75" i="12"/>
  <c r="E87" i="7"/>
  <c r="E92" i="7" s="1"/>
  <c r="C22" i="12"/>
  <c r="C27" i="12" s="1"/>
  <c r="C54" i="7"/>
  <c r="D81" i="7"/>
  <c r="G19" i="11"/>
  <c r="G22" i="11" s="1"/>
  <c r="B87" i="7" s="1"/>
  <c r="B92" i="7" s="1"/>
  <c r="B22" i="7"/>
  <c r="B27" i="7" s="1"/>
  <c r="G19" i="6"/>
  <c r="G21" i="6" s="1"/>
  <c r="B22" i="12"/>
  <c r="B27" i="12" s="1"/>
  <c r="E91" i="7"/>
  <c r="C91" i="7" s="1"/>
  <c r="C91" i="12"/>
  <c r="J50" i="12"/>
  <c r="I50" i="12"/>
  <c r="G54" i="12"/>
  <c r="D89" i="7"/>
  <c r="C89" i="7" s="1"/>
  <c r="C89" i="12"/>
  <c r="I52" i="7"/>
  <c r="J52" i="7"/>
  <c r="D87" i="7"/>
  <c r="C87" i="12"/>
  <c r="D92" i="12"/>
  <c r="D88" i="7"/>
  <c r="C88" i="7" s="1"/>
  <c r="C88" i="12"/>
  <c r="D90" i="7"/>
  <c r="C90" i="7" s="1"/>
  <c r="C90" i="12"/>
  <c r="J53" i="12"/>
  <c r="I53" i="12"/>
  <c r="F87" i="7"/>
  <c r="F92" i="7" s="1"/>
  <c r="F92" i="12"/>
  <c r="I50" i="7"/>
  <c r="J50" i="7"/>
  <c r="G54" i="7"/>
  <c r="J52" i="12"/>
  <c r="I52" i="12"/>
  <c r="I53" i="7"/>
  <c r="J53" i="7"/>
  <c r="B54" i="12"/>
  <c r="B54" i="7"/>
  <c r="C92" i="12" l="1"/>
  <c r="C87" i="7"/>
  <c r="C92" i="7" s="1"/>
  <c r="D92" i="7"/>
</calcChain>
</file>

<file path=xl/sharedStrings.xml><?xml version="1.0" encoding="utf-8"?>
<sst xmlns="http://schemas.openxmlformats.org/spreadsheetml/2006/main" count="491" uniqueCount="57">
  <si>
    <t>Match</t>
  </si>
  <si>
    <t>Heure</t>
  </si>
  <si>
    <t>Equipe</t>
  </si>
  <si>
    <t>Score</t>
  </si>
  <si>
    <t>Arbitre</t>
  </si>
  <si>
    <t>+</t>
  </si>
  <si>
    <t>-</t>
  </si>
  <si>
    <t>Pts</t>
  </si>
  <si>
    <t>T1</t>
  </si>
  <si>
    <t>T2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</si>
  <si>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</si>
  <si>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</si>
  <si>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</si>
  <si>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</si>
  <si>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</si>
  <si>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</si>
  <si>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</si>
  <si>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</si>
  <si>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</si>
  <si>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</si>
  <si>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</si>
  <si>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</si>
  <si>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</si>
  <si>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</si>
  <si>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TO</t>
  </si>
  <si>
    <t>But +</t>
  </si>
  <si>
    <t>But -</t>
  </si>
  <si>
    <t>Diff</t>
  </si>
  <si>
    <t>Goal Averag</t>
  </si>
  <si>
    <t>T3</t>
  </si>
  <si>
    <t>Classement du troisième tour</t>
  </si>
  <si>
    <t>CHAMPIONNAT DE FRANCE DE TORBALL 2022-2023</t>
  </si>
  <si>
    <t>Division 1 Masculine</t>
  </si>
  <si>
    <t xml:space="preserve">Premier tour : CS AVH Toulouse 31, 18/02/2023 </t>
  </si>
  <si>
    <t>Deuxième tour : CS AVH Toulouse 31, 18/02/2023 - CST Laval, 03/06/2023</t>
  </si>
  <si>
    <t>Troisième tour : CST Laval, le 03/06/2023</t>
  </si>
  <si>
    <t>Lisieux Handisport</t>
  </si>
  <si>
    <t>ASCND Marseille</t>
  </si>
  <si>
    <t>Grenoble Handisport</t>
  </si>
  <si>
    <t>CS AVH Toulouse 31</t>
  </si>
  <si>
    <t>CST Laval</t>
  </si>
  <si>
    <t>ANICES Nice</t>
  </si>
  <si>
    <t>Odyle</t>
  </si>
  <si>
    <t>Mickaël</t>
  </si>
  <si>
    <t>Ismaël</t>
  </si>
  <si>
    <t>Claude</t>
  </si>
  <si>
    <t>Marseille</t>
  </si>
  <si>
    <t>Nice</t>
  </si>
  <si>
    <t>Lisieux</t>
  </si>
  <si>
    <t>Laval</t>
  </si>
  <si>
    <t>Toulouse</t>
  </si>
  <si>
    <t>Grenoble</t>
  </si>
  <si>
    <t>XXX</t>
  </si>
  <si>
    <t>MAUNIER M.</t>
  </si>
  <si>
    <t>DELEUZE O.</t>
  </si>
  <si>
    <t>ZEGARAC I.</t>
  </si>
  <si>
    <t>KNOEPFLIN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</si>
</sst>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9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4"/>
      <name val="Arcane"/>
    </font>
    <font>
      <b/>
      <sz val="11"/>
      <name val="Arcane"/>
    </font>
    <font>
      <b/>
      <sz val="10"/>
      <name val="Arcane"/>
    </font>
    <font>
      <b/>
      <sz val="12"/>
      <name val="Arcane"/>
    </font>
    <font>
      <b/>
      <sz val="20"/>
      <name val="Comic Sans MS"/>
      <family val="4"/>
    </font>
    <font>
      <sz val="20"/>
      <name val="Arial"/>
      <family val="2"/>
    </font>
    <font>
      <b/>
      <sz val="20"/>
      <name val="Arcane"/>
    </font>
    <font>
      <b/>
      <sz val="10"/>
      <name val="Arial"/>
      <family val="2"/>
    </font>
    <font>
      <b/>
      <sz val="9"/>
      <name val="Arcane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7" fillId="0" borderId="0" xfId="0" applyFont="1"/>
    <xf numFmtId="1" fontId="6" fillId="0" borderId="7" xfId="0" applyNumberFormat="1" applyFont="1" applyBorder="1"/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" fontId="6" fillId="0" borderId="8" xfId="0" applyNumberFormat="1" applyFont="1" applyBorder="1"/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1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vertical="center"/>
    </xf>
    <xf numFmtId="1" fontId="6" fillId="0" borderId="17" xfId="0" applyNumberFormat="1" applyFont="1" applyBorder="1"/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17" xfId="0" applyFont="1" applyBorder="1"/>
    <xf numFmtId="1" fontId="6" fillId="0" borderId="6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6" xfId="0" applyFont="1" applyFill="1" applyBorder="1"/>
    <xf numFmtId="0" fontId="7" fillId="0" borderId="6" xfId="0" applyFont="1" applyBorder="1"/>
    <xf numFmtId="1" fontId="7" fillId="0" borderId="6" xfId="0" applyNumberFormat="1" applyFont="1" applyBorder="1"/>
    <xf numFmtId="2" fontId="7" fillId="0" borderId="6" xfId="0" applyNumberFormat="1" applyFont="1" applyBorder="1"/>
    <xf numFmtId="0" fontId="7" fillId="3" borderId="7" xfId="0" applyFont="1" applyFill="1" applyBorder="1"/>
    <xf numFmtId="0" fontId="7" fillId="0" borderId="7" xfId="0" applyFont="1" applyBorder="1"/>
    <xf numFmtId="1" fontId="7" fillId="0" borderId="7" xfId="0" applyNumberFormat="1" applyFont="1" applyBorder="1"/>
    <xf numFmtId="2" fontId="7" fillId="0" borderId="7" xfId="0" applyNumberFormat="1" applyFont="1" applyBorder="1"/>
    <xf numFmtId="0" fontId="7" fillId="0" borderId="8" xfId="0" applyFont="1" applyBorder="1"/>
    <xf numFmtId="0" fontId="10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" fontId="7" fillId="0" borderId="8" xfId="0" applyNumberFormat="1" applyFont="1" applyBorder="1"/>
    <xf numFmtId="2" fontId="7" fillId="0" borderId="8" xfId="0" applyNumberFormat="1" applyFont="1" applyBorder="1"/>
    <xf numFmtId="0" fontId="7" fillId="3" borderId="21" xfId="0" applyFont="1" applyFill="1" applyBorder="1"/>
    <xf numFmtId="0" fontId="7" fillId="0" borderId="21" xfId="0" applyFont="1" applyBorder="1"/>
    <xf numFmtId="0" fontId="7" fillId="3" borderId="5" xfId="0" applyFont="1" applyFill="1" applyBorder="1"/>
    <xf numFmtId="0" fontId="7" fillId="0" borderId="5" xfId="0" applyFont="1" applyBorder="1"/>
    <xf numFmtId="0" fontId="13" fillId="0" borderId="8" xfId="0" applyFont="1" applyBorder="1" applyAlignment="1">
      <alignment horizontal="right" vertical="center"/>
    </xf>
    <xf numFmtId="0" fontId="13" fillId="0" borderId="21" xfId="0" applyFon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6" fillId="0" borderId="2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7" fillId="3" borderId="17" xfId="0" applyFont="1" applyFill="1" applyBorder="1"/>
    <xf numFmtId="0" fontId="7" fillId="0" borderId="17" xfId="0" applyFont="1" applyBorder="1"/>
    <xf numFmtId="1" fontId="7" fillId="0" borderId="17" xfId="0" applyNumberFormat="1" applyFont="1" applyBorder="1"/>
    <xf numFmtId="2" fontId="7" fillId="0" borderId="17" xfId="0" applyNumberFormat="1" applyFont="1" applyBorder="1"/>
    <xf numFmtId="0" fontId="7" fillId="3" borderId="23" xfId="0" applyFont="1" applyFill="1" applyBorder="1"/>
    <xf numFmtId="0" fontId="7" fillId="0" borderId="23" xfId="0" applyFont="1" applyBorder="1"/>
    <xf numFmtId="1" fontId="7" fillId="0" borderId="23" xfId="0" applyNumberFormat="1" applyFont="1" applyBorder="1"/>
    <xf numFmtId="0" fontId="7" fillId="0" borderId="0" xfId="0" applyFont="1" applyAlignment="1">
      <alignment horizontal="center" vertical="center"/>
    </xf>
    <xf numFmtId="2" fontId="7" fillId="0" borderId="23" xfId="0" applyNumberFormat="1" applyFont="1" applyBorder="1"/>
    <xf numFmtId="0" fontId="18" fillId="0" borderId="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2" borderId="25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1" fillId="2" borderId="29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2" borderId="2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>
      <selection activeCell="G5" sqref="G5"/>
    </sheetView>
  </sheetViews>
  <sheetFormatPr baseColWidth="10" defaultRowHeight="15.75"/>
  <cols>
    <col min="1" max="1" width="7.7109375" style="2" customWidth="1"/>
    <col min="2" max="2" width="9.7109375" style="2" customWidth="1"/>
    <col min="3" max="3" width="26.7109375" style="3" customWidth="1"/>
    <col min="4" max="5" width="5.7109375" style="2" customWidth="1"/>
    <col min="6" max="6" width="26.7109375" style="3" customWidth="1"/>
    <col min="7" max="7" width="18.7109375" style="2" customWidth="1"/>
    <col min="8" max="16384" width="11.42578125" style="3"/>
  </cols>
  <sheetData>
    <row r="1" spans="1:17" ht="21.95" customHeight="1">
      <c r="A1" s="121" t="s">
        <v>31</v>
      </c>
      <c r="B1" s="122"/>
      <c r="C1" s="122"/>
      <c r="D1" s="122"/>
      <c r="E1" s="122"/>
      <c r="F1" s="122"/>
      <c r="G1" s="123"/>
    </row>
    <row r="2" spans="1:17" ht="21.95" customHeight="1">
      <c r="A2" s="124" t="s">
        <v>32</v>
      </c>
      <c r="B2" s="125"/>
      <c r="C2" s="125"/>
      <c r="D2" s="125"/>
      <c r="E2" s="125"/>
      <c r="F2" s="125"/>
      <c r="G2" s="126"/>
    </row>
    <row r="3" spans="1:17" ht="21.95" customHeight="1" thickBot="1">
      <c r="A3" s="127" t="s">
        <v>33</v>
      </c>
      <c r="B3" s="128"/>
      <c r="C3" s="128"/>
      <c r="D3" s="128"/>
      <c r="E3" s="128"/>
      <c r="F3" s="128"/>
      <c r="G3" s="129"/>
    </row>
    <row r="4" spans="1:17" ht="50.1" customHeight="1">
      <c r="I4" s="152"/>
      <c r="J4" s="152"/>
      <c r="K4" s="152"/>
      <c r="L4" s="152"/>
      <c r="M4" s="152"/>
      <c r="N4" s="152"/>
      <c r="O4" s="152"/>
      <c r="P4" s="152"/>
      <c r="Q4" s="152"/>
    </row>
    <row r="5" spans="1:17" ht="50.1" customHeight="1" thickBot="1">
      <c r="I5" s="152"/>
      <c r="J5" s="153"/>
      <c r="K5" s="153"/>
      <c r="L5" s="153"/>
      <c r="M5" s="153"/>
      <c r="N5" s="153"/>
      <c r="O5" s="153"/>
      <c r="P5" s="152"/>
      <c r="Q5" s="152"/>
    </row>
    <row r="6" spans="1:17" s="1" customFormat="1" ht="20.100000000000001" customHeight="1" thickBot="1">
      <c r="A6" s="154" t="s">
        <v>0</v>
      </c>
      <c r="B6" s="155" t="s">
        <v>1</v>
      </c>
      <c r="C6" s="155" t="s">
        <v>2</v>
      </c>
      <c r="D6" s="156" t="s">
        <v>3</v>
      </c>
      <c r="E6" s="156"/>
      <c r="F6" s="155" t="s">
        <v>2</v>
      </c>
      <c r="G6" s="157" t="s">
        <v>4</v>
      </c>
      <c r="I6" s="158"/>
      <c r="J6" s="153"/>
      <c r="K6" s="153"/>
      <c r="L6" s="158"/>
      <c r="M6" s="158"/>
      <c r="N6" s="158"/>
      <c r="O6" s="158"/>
      <c r="P6" s="158"/>
      <c r="Q6" s="158"/>
    </row>
    <row r="7" spans="1:17" s="1" customFormat="1" ht="23.1" customHeight="1" thickBot="1">
      <c r="A7" s="159">
        <v>1</v>
      </c>
      <c r="B7" s="160">
        <v>0.36458333333333331</v>
      </c>
      <c r="C7" s="161" t="s">
        <v>36</v>
      </c>
      <c r="D7" s="159"/>
      <c r="E7" s="159"/>
      <c r="F7" s="161" t="s">
        <v>41</v>
      </c>
      <c r="G7" s="159" t="s">
        <v>54</v>
      </c>
      <c r="I7" s="158"/>
      <c r="J7" s="153"/>
      <c r="K7" s="153"/>
      <c r="L7" s="158"/>
      <c r="M7" s="158"/>
      <c r="N7" s="158"/>
      <c r="O7" s="158"/>
      <c r="P7" s="158"/>
      <c r="Q7" s="158"/>
    </row>
    <row r="8" spans="1:17" s="1" customFormat="1" ht="23.1" customHeight="1" thickBot="1">
      <c r="A8" s="159">
        <v>2</v>
      </c>
      <c r="B8" s="160">
        <f t="shared" ref="B8:B21" si="0">B7+"0:25"</f>
        <v>0.38194444444444442</v>
      </c>
      <c r="C8" s="161" t="s">
        <v>37</v>
      </c>
      <c r="D8" s="159"/>
      <c r="E8" s="159"/>
      <c r="F8" s="161" t="s">
        <v>40</v>
      </c>
      <c r="G8" s="159" t="s">
        <v>55</v>
      </c>
      <c r="I8" s="158"/>
      <c r="J8" s="153"/>
      <c r="K8" s="153"/>
      <c r="L8" s="158"/>
      <c r="M8" s="158"/>
      <c r="N8" s="158"/>
      <c r="O8" s="158"/>
      <c r="P8" s="158"/>
      <c r="Q8" s="158"/>
    </row>
    <row r="9" spans="1:17" s="1" customFormat="1" ht="23.1" customHeight="1" thickBot="1">
      <c r="A9" s="159">
        <v>3</v>
      </c>
      <c r="B9" s="160">
        <f t="shared" si="0"/>
        <v>0.39930555555555552</v>
      </c>
      <c r="C9" s="161" t="s">
        <v>38</v>
      </c>
      <c r="D9" s="159"/>
      <c r="E9" s="159"/>
      <c r="F9" s="161" t="s">
        <v>39</v>
      </c>
      <c r="G9" s="159" t="s">
        <v>53</v>
      </c>
      <c r="I9" s="158"/>
      <c r="J9" s="153"/>
      <c r="K9" s="153"/>
      <c r="L9" s="158"/>
      <c r="M9" s="158"/>
      <c r="N9" s="158"/>
      <c r="O9" s="158"/>
      <c r="P9" s="158"/>
      <c r="Q9" s="158"/>
    </row>
    <row r="10" spans="1:17" s="1" customFormat="1" ht="23.1" customHeight="1" thickBot="1">
      <c r="A10" s="159">
        <v>4</v>
      </c>
      <c r="B10" s="160">
        <f t="shared" si="0"/>
        <v>0.41666666666666663</v>
      </c>
      <c r="C10" s="161" t="str">
        <f>+$F$8</f>
        <v>CST Laval</v>
      </c>
      <c r="D10" s="159"/>
      <c r="E10" s="159"/>
      <c r="F10" s="161" t="str">
        <f>+$C$7</f>
        <v>Lisieux Handisport</v>
      </c>
      <c r="G10" s="159" t="s">
        <v>54</v>
      </c>
      <c r="I10" s="158"/>
      <c r="J10" s="158"/>
      <c r="K10" s="158"/>
      <c r="L10" s="158"/>
      <c r="M10" s="158"/>
      <c r="N10" s="158"/>
      <c r="O10" s="158"/>
      <c r="P10" s="158"/>
      <c r="Q10" s="158"/>
    </row>
    <row r="11" spans="1:17" s="1" customFormat="1" ht="23.1" customHeight="1" thickBot="1">
      <c r="A11" s="159">
        <v>5</v>
      </c>
      <c r="B11" s="160">
        <f t="shared" si="0"/>
        <v>0.43402777777777773</v>
      </c>
      <c r="C11" s="161" t="str">
        <f>+$F$7</f>
        <v>ANICES Nice</v>
      </c>
      <c r="D11" s="159"/>
      <c r="E11" s="159"/>
      <c r="F11" s="161" t="str">
        <f>+$C$8</f>
        <v>ASCND Marseille</v>
      </c>
      <c r="G11" s="159" t="s">
        <v>56</v>
      </c>
    </row>
    <row r="12" spans="1:17" s="1" customFormat="1" ht="23.1" customHeight="1" thickBot="1">
      <c r="A12" s="159">
        <v>6</v>
      </c>
      <c r="B12" s="160">
        <f t="shared" si="0"/>
        <v>0.45138888888888884</v>
      </c>
      <c r="C12" s="161" t="str">
        <f>+$F$8</f>
        <v>CST Laval</v>
      </c>
      <c r="D12" s="159"/>
      <c r="E12" s="159"/>
      <c r="F12" s="161" t="str">
        <f>+$C$9</f>
        <v>Grenoble Handisport</v>
      </c>
      <c r="G12" s="159" t="s">
        <v>55</v>
      </c>
    </row>
    <row r="13" spans="1:17" s="1" customFormat="1" ht="23.1" customHeight="1" thickBot="1">
      <c r="A13" s="159">
        <v>7</v>
      </c>
      <c r="B13" s="160">
        <f t="shared" si="0"/>
        <v>0.46874999999999994</v>
      </c>
      <c r="C13" s="161" t="str">
        <f>+$F$9</f>
        <v>CS AVH Toulouse 31</v>
      </c>
      <c r="D13" s="159"/>
      <c r="E13" s="159"/>
      <c r="F13" s="161" t="str">
        <f>+$C$8</f>
        <v>ASCND Marseille</v>
      </c>
      <c r="G13" s="159" t="s">
        <v>53</v>
      </c>
    </row>
    <row r="14" spans="1:17" s="1" customFormat="1" ht="23.1" customHeight="1" thickBot="1">
      <c r="A14" s="159">
        <v>8</v>
      </c>
      <c r="B14" s="160">
        <f t="shared" si="0"/>
        <v>0.48611111111111105</v>
      </c>
      <c r="C14" s="161" t="str">
        <f>+$C$9</f>
        <v>Grenoble Handisport</v>
      </c>
      <c r="D14" s="159"/>
      <c r="E14" s="159"/>
      <c r="F14" s="161" t="str">
        <f>+$C$7</f>
        <v>Lisieux Handisport</v>
      </c>
      <c r="G14" s="159" t="s">
        <v>56</v>
      </c>
    </row>
    <row r="15" spans="1:17" s="1" customFormat="1" ht="23.1" customHeight="1" thickBot="1">
      <c r="A15" s="159">
        <v>9</v>
      </c>
      <c r="B15" s="160">
        <f t="shared" si="0"/>
        <v>0.50347222222222221</v>
      </c>
      <c r="C15" s="161" t="str">
        <f>+$F$8</f>
        <v>CST Laval</v>
      </c>
      <c r="D15" s="159"/>
      <c r="E15" s="159"/>
      <c r="F15" s="161" t="str">
        <f>+$F$7</f>
        <v>ANICES Nice</v>
      </c>
      <c r="G15" s="159" t="s">
        <v>55</v>
      </c>
    </row>
    <row r="16" spans="1:17" s="1" customFormat="1" ht="23.1" customHeight="1" thickBot="1">
      <c r="A16" s="159">
        <v>10</v>
      </c>
      <c r="B16" s="160">
        <f t="shared" si="0"/>
        <v>0.52083333333333337</v>
      </c>
      <c r="C16" s="161" t="str">
        <f>+$C$8</f>
        <v>ASCND Marseille</v>
      </c>
      <c r="D16" s="159"/>
      <c r="E16" s="159"/>
      <c r="F16" s="161" t="str">
        <f>+$C$9</f>
        <v>Grenoble Handisport</v>
      </c>
      <c r="G16" s="159" t="s">
        <v>56</v>
      </c>
    </row>
    <row r="17" spans="1:7" s="1" customFormat="1" ht="23.1" customHeight="1" thickBot="1">
      <c r="A17" s="159">
        <v>11</v>
      </c>
      <c r="B17" s="160">
        <f t="shared" si="0"/>
        <v>0.53819444444444453</v>
      </c>
      <c r="C17" s="161" t="str">
        <f>+$F$10</f>
        <v>Lisieux Handisport</v>
      </c>
      <c r="D17" s="159"/>
      <c r="E17" s="159"/>
      <c r="F17" s="161" t="str">
        <f>+$F$9</f>
        <v>CS AVH Toulouse 31</v>
      </c>
      <c r="G17" s="159" t="s">
        <v>53</v>
      </c>
    </row>
    <row r="18" spans="1:7" s="1" customFormat="1" ht="23.1" customHeight="1" thickBot="1">
      <c r="A18" s="159">
        <v>12</v>
      </c>
      <c r="B18" s="160">
        <f t="shared" si="0"/>
        <v>0.55555555555555569</v>
      </c>
      <c r="C18" s="161" t="str">
        <f>+$C$9</f>
        <v>Grenoble Handisport</v>
      </c>
      <c r="D18" s="159"/>
      <c r="E18" s="159"/>
      <c r="F18" s="161" t="str">
        <f>+$F$7</f>
        <v>ANICES Nice</v>
      </c>
      <c r="G18" s="159" t="s">
        <v>54</v>
      </c>
    </row>
    <row r="19" spans="1:7" s="1" customFormat="1" ht="23.1" customHeight="1" thickBot="1">
      <c r="A19" s="159">
        <v>13</v>
      </c>
      <c r="B19" s="160">
        <f t="shared" si="0"/>
        <v>0.57291666666666685</v>
      </c>
      <c r="C19" s="161" t="str">
        <f>+$F$9</f>
        <v>CS AVH Toulouse 31</v>
      </c>
      <c r="D19" s="159"/>
      <c r="E19" s="159"/>
      <c r="F19" s="161" t="str">
        <f>+$F$8</f>
        <v>CST Laval</v>
      </c>
      <c r="G19" s="159" t="s">
        <v>56</v>
      </c>
    </row>
    <row r="20" spans="1:7" s="1" customFormat="1" ht="23.1" customHeight="1" thickBot="1">
      <c r="A20" s="159">
        <v>14</v>
      </c>
      <c r="B20" s="160">
        <f t="shared" si="0"/>
        <v>0.59027777777777801</v>
      </c>
      <c r="C20" s="161" t="str">
        <f>+$C$7</f>
        <v>Lisieux Handisport</v>
      </c>
      <c r="D20" s="159"/>
      <c r="E20" s="159"/>
      <c r="F20" s="161" t="str">
        <f>+$C$8</f>
        <v>ASCND Marseille</v>
      </c>
      <c r="G20" s="159" t="s">
        <v>53</v>
      </c>
    </row>
    <row r="21" spans="1:7" s="1" customFormat="1" ht="23.1" customHeight="1" thickBot="1">
      <c r="A21" s="159">
        <v>15</v>
      </c>
      <c r="B21" s="160">
        <f t="shared" si="0"/>
        <v>0.60763888888888917</v>
      </c>
      <c r="C21" s="161" t="str">
        <f>+$F$7</f>
        <v>ANICES Nice</v>
      </c>
      <c r="D21" s="159"/>
      <c r="E21" s="159"/>
      <c r="F21" s="161" t="str">
        <f>+$F$9</f>
        <v>CS AVH Toulouse 31</v>
      </c>
      <c r="G21" s="159" t="s">
        <v>55</v>
      </c>
    </row>
    <row r="22" spans="1:7">
      <c r="A22" s="6"/>
      <c r="B22" s="6"/>
      <c r="C22" s="7"/>
      <c r="D22" s="6"/>
      <c r="E22" s="6"/>
      <c r="F22" s="7"/>
      <c r="G22" s="6"/>
    </row>
  </sheetData>
  <mergeCells count="4">
    <mergeCell ref="D6:E6"/>
    <mergeCell ref="A1:G1"/>
    <mergeCell ref="A2:G2"/>
    <mergeCell ref="A3:G3"/>
  </mergeCells>
  <phoneticPr fontId="0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workbookViewId="0">
      <selection activeCell="Q5" sqref="Q5:S5"/>
    </sheetView>
  </sheetViews>
  <sheetFormatPr baseColWidth="10" defaultRowHeight="15.75"/>
  <cols>
    <col min="1" max="1" width="4" style="4" customWidth="1"/>
    <col min="2" max="25" width="5.7109375" style="4" customWidth="1"/>
    <col min="26" max="16384" width="11.42578125" style="4"/>
  </cols>
  <sheetData>
    <row r="1" spans="1:19" ht="21.95" customHeight="1">
      <c r="A1" s="130" t="str">
        <f>'planning T1'!A1:G1</f>
        <v>CHAMPIONNAT DE FRANCE DE TORBALL 2022-2023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</row>
    <row r="2" spans="1:19" ht="21.95" customHeight="1">
      <c r="A2" s="133" t="str">
        <f>'planning T1'!A2:G2</f>
        <v>Division 1 Masculine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</row>
    <row r="3" spans="1:19" ht="21.95" customHeight="1" thickBot="1">
      <c r="A3" s="136" t="str">
        <f>'planning T1'!A3:G3</f>
        <v xml:space="preserve">Premier tour : CS AVH Toulouse 31, 18/02/2023 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</row>
    <row r="4" spans="1:19" ht="50.1" customHeight="1" thickBot="1"/>
    <row r="5" spans="1:19" s="5" customFormat="1" ht="30" customHeight="1" thickBot="1">
      <c r="B5" s="139" t="str">
        <f>'planning T1'!C7</f>
        <v>Lisieux Handisport</v>
      </c>
      <c r="C5" s="140"/>
      <c r="D5" s="141"/>
      <c r="E5" s="139" t="str">
        <f>'planning T1'!C8</f>
        <v>ASCND Marseille</v>
      </c>
      <c r="F5" s="140"/>
      <c r="G5" s="141"/>
      <c r="H5" s="139" t="str">
        <f>'planning T1'!C9</f>
        <v>Grenoble Handisport</v>
      </c>
      <c r="I5" s="140"/>
      <c r="J5" s="141"/>
      <c r="K5" s="139" t="str">
        <f>'planning T1'!F9</f>
        <v>CS AVH Toulouse 31</v>
      </c>
      <c r="L5" s="140"/>
      <c r="M5" s="141"/>
      <c r="N5" s="139" t="str">
        <f>'planning T1'!F8</f>
        <v>CST Laval</v>
      </c>
      <c r="O5" s="140"/>
      <c r="P5" s="141"/>
      <c r="Q5" s="139" t="str">
        <f>'planning T1'!F7</f>
        <v>ANICES Nice</v>
      </c>
      <c r="R5" s="140"/>
      <c r="S5" s="141"/>
    </row>
    <row r="6" spans="1:19" s="15" customFormat="1" thickBot="1">
      <c r="B6" s="16" t="s">
        <v>5</v>
      </c>
      <c r="C6" s="16" t="s">
        <v>6</v>
      </c>
      <c r="D6" s="16" t="s">
        <v>7</v>
      </c>
      <c r="E6" s="16" t="s">
        <v>5</v>
      </c>
      <c r="F6" s="16" t="s">
        <v>6</v>
      </c>
      <c r="G6" s="16" t="s">
        <v>7</v>
      </c>
      <c r="H6" s="16" t="s">
        <v>5</v>
      </c>
      <c r="I6" s="16" t="s">
        <v>6</v>
      </c>
      <c r="J6" s="16" t="s">
        <v>7</v>
      </c>
      <c r="K6" s="16" t="s">
        <v>5</v>
      </c>
      <c r="L6" s="16" t="s">
        <v>6</v>
      </c>
      <c r="M6" s="16" t="s">
        <v>7</v>
      </c>
      <c r="N6" s="16" t="s">
        <v>5</v>
      </c>
      <c r="O6" s="16" t="s">
        <v>6</v>
      </c>
      <c r="P6" s="16" t="s">
        <v>7</v>
      </c>
      <c r="Q6" s="16" t="s">
        <v>5</v>
      </c>
      <c r="R6" s="16" t="s">
        <v>6</v>
      </c>
      <c r="S6" s="16" t="s">
        <v>7</v>
      </c>
    </row>
    <row r="7" spans="1:19" s="15" customFormat="1" thickBot="1">
      <c r="A7" s="17">
        <v>1</v>
      </c>
      <c r="B7" s="17" t="str">
        <f>IF(ISBLANK('planning T1'!D7),"",('planning T1'!D7))</f>
        <v/>
      </c>
      <c r="C7" s="17" t="str">
        <f>IF(ISBLANK('planning T1'!E7),"",('planning T1'!E7))</f>
        <v/>
      </c>
      <c r="D7" s="17" t="str">
        <f>IF(B7="","",IF(B7&gt;C7,2,1)*IF(B7&lt;C7,0,1))</f>
        <v/>
      </c>
      <c r="E7" s="17" t="str">
        <f>IF(ISBLANK('planning T1'!D8),"",('planning T1'!D8))</f>
        <v/>
      </c>
      <c r="F7" s="17" t="str">
        <f>IF(ISBLANK('planning T1'!E8),"",('planning T1'!E8))</f>
        <v/>
      </c>
      <c r="G7" s="17" t="str">
        <f>IF(E7="","",IF(E7&gt;F7,2,1)*IF(E7&lt;F7,0,1))</f>
        <v/>
      </c>
      <c r="H7" s="17" t="str">
        <f>IF(ISBLANK('planning T1'!D9),"",('planning T1'!D9))</f>
        <v/>
      </c>
      <c r="I7" s="17" t="str">
        <f>IF(ISBLANK('planning T1'!E9),"",('planning T1'!E9))</f>
        <v/>
      </c>
      <c r="J7" s="17" t="str">
        <f>IF(H7="","",IF(H7&gt;I7,2,1)*IF(H7&lt;I7,0,1))</f>
        <v/>
      </c>
      <c r="K7" s="17" t="str">
        <f>IF(ISBLANK('planning T1'!E9),"",('planning T1'!E9))</f>
        <v/>
      </c>
      <c r="L7" s="17" t="str">
        <f>IF(ISBLANK('planning T1'!D9),"",('planning T1'!D9))</f>
        <v/>
      </c>
      <c r="M7" s="17" t="str">
        <f>IF(K7="","",IF(K7&gt;L7,2,1)*IF(K7&lt;L7,0,1))</f>
        <v/>
      </c>
      <c r="N7" s="17" t="str">
        <f>IF(ISBLANK('planning T1'!E8),"",('planning T1'!E8))</f>
        <v/>
      </c>
      <c r="O7" s="17" t="str">
        <f>IF(ISBLANK('planning T1'!D8),"",('planning T1'!D8))</f>
        <v/>
      </c>
      <c r="P7" s="17" t="str">
        <f>IF(N7="","",IF(N7&gt;O7,2,1)*IF(N7&lt;O7,0,1))</f>
        <v/>
      </c>
      <c r="Q7" s="17" t="str">
        <f>IF(ISBLANK('planning T1'!E7),"",('planning T1'!E7))</f>
        <v/>
      </c>
      <c r="R7" s="17" t="str">
        <f>IF(ISBLANK('planning T1'!D7),"",('planning T1'!D7))</f>
        <v/>
      </c>
      <c r="S7" s="17" t="str">
        <f>IF(Q7="","",IF(Q7&gt;R7,2,1)*IF(Q7&lt;R7,0,1))</f>
        <v/>
      </c>
    </row>
    <row r="8" spans="1:19" s="15" customFormat="1" thickBot="1">
      <c r="A8" s="17">
        <v>2</v>
      </c>
      <c r="B8" s="17" t="str">
        <f>IF(ISBLANK('planning T1'!E10),"",('planning T1'!E10))</f>
        <v/>
      </c>
      <c r="C8" s="17" t="str">
        <f>IF(ISBLANK('planning T1'!D10),"",('planning T1'!D10))</f>
        <v/>
      </c>
      <c r="D8" s="17" t="str">
        <f>IF(B8="","",IF(B8&gt;C8,2,1)*IF(B8&lt;C8,0,1))</f>
        <v/>
      </c>
      <c r="E8" s="17" t="str">
        <f>IF(ISBLANK('planning T1'!E11),"",('planning T1'!E11))</f>
        <v/>
      </c>
      <c r="F8" s="17" t="str">
        <f>IF(ISBLANK('planning T1'!D11),"",('planning T1'!D11))</f>
        <v/>
      </c>
      <c r="G8" s="17" t="str">
        <f>IF(E8="","",IF(E8&gt;F8,2,1)*IF(E8&lt;F8,0,1))</f>
        <v/>
      </c>
      <c r="H8" s="17" t="str">
        <f>IF(ISBLANK('planning T1'!E12),"",('planning T1'!E12))</f>
        <v/>
      </c>
      <c r="I8" s="17" t="str">
        <f>IF(ISBLANK('planning T1'!D12),"",('planning T1'!D12))</f>
        <v/>
      </c>
      <c r="J8" s="17" t="str">
        <f>IF(H8="","",IF(H8&gt;I8,2,1)*IF(H8&lt;I8,0,1))</f>
        <v/>
      </c>
      <c r="K8" s="17" t="str">
        <f>IF(ISBLANK('planning T1'!D13),"",('planning T1'!D13))</f>
        <v/>
      </c>
      <c r="L8" s="17" t="str">
        <f>IF(ISBLANK('planning T1'!E13),"",('planning T1'!E13))</f>
        <v/>
      </c>
      <c r="M8" s="17" t="str">
        <f>IF(K8="","",IF(K8&gt;L8,2,1)*IF(K8&lt;L8,0,1))</f>
        <v/>
      </c>
      <c r="N8" s="17" t="str">
        <f>IF(ISBLANK('planning T1'!D10),"",('planning T1'!D10))</f>
        <v/>
      </c>
      <c r="O8" s="17" t="str">
        <f>IF(ISBLANK('planning T1'!E10),"",('planning T1'!E10))</f>
        <v/>
      </c>
      <c r="P8" s="17" t="str">
        <f>IF(N8="","",IF(N8&gt;O8,2,1)*IF(N8&lt;O8,0,1))</f>
        <v/>
      </c>
      <c r="Q8" s="17" t="str">
        <f>IF(ISBLANK('planning T1'!D11),"",('planning T1'!D11))</f>
        <v/>
      </c>
      <c r="R8" s="17" t="str">
        <f>IF(ISBLANK('planning T1'!E11),"",('planning T1'!E11))</f>
        <v/>
      </c>
      <c r="S8" s="17" t="str">
        <f>IF(Q8="","",IF(Q8&gt;R8,2,1)*IF(Q8&lt;R8,0,1))</f>
        <v/>
      </c>
    </row>
    <row r="9" spans="1:19" s="15" customFormat="1" thickBot="1">
      <c r="A9" s="17">
        <v>3</v>
      </c>
      <c r="B9" s="17" t="str">
        <f>IF(ISBLANK('planning T1'!E14),"",('planning T1'!E14))</f>
        <v/>
      </c>
      <c r="C9" s="17" t="str">
        <f>IF(ISBLANK('planning T1'!D14),"",('planning T1'!D14))</f>
        <v/>
      </c>
      <c r="D9" s="17" t="str">
        <f>IF(B9="","",IF(B9&gt;C9,2,1)*IF(B9&lt;C9,0,1))</f>
        <v/>
      </c>
      <c r="E9" s="17" t="str">
        <f>IF(ISBLANK('planning T1'!E13),"",('planning T1'!E13))</f>
        <v/>
      </c>
      <c r="F9" s="17" t="str">
        <f>IF(ISBLANK('planning T1'!D13),"",('planning T1'!D13))</f>
        <v/>
      </c>
      <c r="G9" s="17" t="str">
        <f>IF(E9="","",IF(E9&gt;F9,2,1)*IF(E9&lt;F9,0,1))</f>
        <v/>
      </c>
      <c r="H9" s="17" t="str">
        <f>IF(ISBLANK('planning T1'!D14),"",('planning T1'!D14))</f>
        <v/>
      </c>
      <c r="I9" s="17" t="str">
        <f>IF(ISBLANK('planning T1'!E14),"",('planning T1'!E14))</f>
        <v/>
      </c>
      <c r="J9" s="17" t="str">
        <f>IF(H9="","",IF(H9&gt;I9,2,1)*IF(H9&lt;I9,0,1))</f>
        <v/>
      </c>
      <c r="K9" s="17" t="str">
        <f>IF(ISBLANK('planning T1'!E17),"",('planning T1'!E17))</f>
        <v/>
      </c>
      <c r="L9" s="17" t="str">
        <f>IF(ISBLANK('planning T1'!D17),"",('planning T1'!D17))</f>
        <v/>
      </c>
      <c r="M9" s="17" t="str">
        <f>IF(K9="","",IF(K9&gt;L9,2,1)*IF(K9&lt;L9,0,1))</f>
        <v/>
      </c>
      <c r="N9" s="17" t="str">
        <f>IF(ISBLANK('planning T1'!D12),"",('planning T1'!D12))</f>
        <v/>
      </c>
      <c r="O9" s="17" t="str">
        <f>IF(ISBLANK('planning T1'!E12),"",('planning T1'!E12))</f>
        <v/>
      </c>
      <c r="P9" s="17" t="str">
        <f>IF(N9="","",IF(N9&gt;O9,2,1)*IF(N9&lt;O9,0,1))</f>
        <v/>
      </c>
      <c r="Q9" s="17" t="str">
        <f>IF(ISBLANK('planning T1'!E15),"",('planning T1'!E15))</f>
        <v/>
      </c>
      <c r="R9" s="17" t="str">
        <f>IF(ISBLANK('planning T1'!D15),"",('planning T1'!D15))</f>
        <v/>
      </c>
      <c r="S9" s="17" t="str">
        <f>IF(Q9="","",IF(Q9&gt;R9,2,1)*IF(Q9&lt;R9,0,1))</f>
        <v/>
      </c>
    </row>
    <row r="10" spans="1:19" s="15" customFormat="1" thickBot="1">
      <c r="A10" s="17">
        <v>4</v>
      </c>
      <c r="B10" s="17" t="str">
        <f>IF(ISBLANK('planning T1'!D17),"",('planning T1'!D17))</f>
        <v/>
      </c>
      <c r="C10" s="17" t="str">
        <f>IF(ISBLANK('planning T1'!E17),"",('planning T1'!E17))</f>
        <v/>
      </c>
      <c r="D10" s="17" t="str">
        <f>IF(B10="","",IF(B10&gt;C10,2,1)*IF(B10&lt;C10,0,1))</f>
        <v/>
      </c>
      <c r="E10" s="17" t="str">
        <f>IF(ISBLANK('planning T1'!D16),"",('planning T1'!D16))</f>
        <v/>
      </c>
      <c r="F10" s="17" t="str">
        <f>IF(ISBLANK('planning T1'!E16),"",('planning T1'!E16))</f>
        <v/>
      </c>
      <c r="G10" s="17" t="str">
        <f>IF(E10="","",IF(E10&gt;F10,2,1)*IF(E10&lt;F10,0,1))</f>
        <v/>
      </c>
      <c r="H10" s="17" t="str">
        <f>IF(ISBLANK('planning T1'!E16),"",('planning T1'!E16))</f>
        <v/>
      </c>
      <c r="I10" s="17" t="str">
        <f>IF(ISBLANK('planning T1'!D16),"",('planning T1'!D16))</f>
        <v/>
      </c>
      <c r="J10" s="17" t="str">
        <f>IF(H10="","",IF(H10&gt;I10,2,1)*IF(H10&lt;I10,0,1))</f>
        <v/>
      </c>
      <c r="K10" s="17" t="str">
        <f>IF(ISBLANK('planning T1'!D19),"",('planning T1'!D19))</f>
        <v/>
      </c>
      <c r="L10" s="17" t="str">
        <f>IF(ISBLANK('planning T1'!E19),"",('planning T1'!E19))</f>
        <v/>
      </c>
      <c r="M10" s="17" t="str">
        <f>IF(K10="","",IF(K10&gt;L10,2,1)*IF(K10&lt;L10,0,1))</f>
        <v/>
      </c>
      <c r="N10" s="17" t="str">
        <f>IF(ISBLANK('planning T1'!D15),"",('planning T1'!D15))</f>
        <v/>
      </c>
      <c r="O10" s="17" t="str">
        <f>IF(ISBLANK('planning T1'!E15),"",('planning T1'!E15))</f>
        <v/>
      </c>
      <c r="P10" s="17" t="str">
        <f>IF(N10="","",IF(N10&gt;O10,2,1)*IF(N10&lt;O10,0,1))</f>
        <v/>
      </c>
      <c r="Q10" s="17" t="str">
        <f>IF(ISBLANK('planning T1'!E18),"",('planning T1'!E18))</f>
        <v/>
      </c>
      <c r="R10" s="17" t="str">
        <f>IF(ISBLANK('planning T1'!D18),"",('planning T1'!D18))</f>
        <v/>
      </c>
      <c r="S10" s="17" t="str">
        <f>IF(Q10="","",IF(Q10&gt;R10,2,1)*IF(Q10&lt;R10,0,1))</f>
        <v/>
      </c>
    </row>
    <row r="11" spans="1:19" s="15" customFormat="1" thickBot="1">
      <c r="A11" s="17">
        <v>5</v>
      </c>
      <c r="B11" s="17" t="str">
        <f>IF(ISBLANK('planning T1'!D20),"",('planning T1'!D20))</f>
        <v/>
      </c>
      <c r="C11" s="17" t="str">
        <f>IF(ISBLANK('planning T1'!E20),"",('planning T1'!E20))</f>
        <v/>
      </c>
      <c r="D11" s="17" t="str">
        <f>IF(B11="","",IF(B11&gt;C11,2,1)*IF(B11&lt;C11,0,1))</f>
        <v/>
      </c>
      <c r="E11" s="17" t="str">
        <f>IF(ISBLANK('planning T1'!E20),"",('planning T1'!E20))</f>
        <v/>
      </c>
      <c r="F11" s="17" t="str">
        <f>IF(ISBLANK('planning T1'!D20),"",('planning T1'!D20))</f>
        <v/>
      </c>
      <c r="G11" s="17" t="str">
        <f>IF(E11="","",IF(E11&gt;F11,2,1)*IF(E11&lt;F11,0,1))</f>
        <v/>
      </c>
      <c r="H11" s="17" t="str">
        <f>IF(ISBLANK('planning T1'!D18),"",('planning T1'!D18))</f>
        <v/>
      </c>
      <c r="I11" s="17" t="str">
        <f>IF(ISBLANK('planning T1'!E18),"",('planning T1'!E18))</f>
        <v/>
      </c>
      <c r="J11" s="17" t="str">
        <f>IF(H11="","",IF(H11&gt;I11,2,1)*IF(H11&lt;I11,0,1))</f>
        <v/>
      </c>
      <c r="K11" s="17" t="str">
        <f>IF(ISBLANK('planning T1'!E21),"",('planning T1'!E21))</f>
        <v/>
      </c>
      <c r="L11" s="17" t="str">
        <f>IF(ISBLANK('planning T1'!D21),"",('planning T1'!D21))</f>
        <v/>
      </c>
      <c r="M11" s="17" t="str">
        <f>IF(K11="","",IF(K11&gt;L11,2,1)*IF(K11&lt;L11,0,1))</f>
        <v/>
      </c>
      <c r="N11" s="17" t="str">
        <f>IF(ISBLANK('planning T1'!E19),"",('planning T1'!E19))</f>
        <v/>
      </c>
      <c r="O11" s="17" t="str">
        <f>IF(ISBLANK('planning T1'!D19),"",('planning T1'!D19))</f>
        <v/>
      </c>
      <c r="P11" s="17" t="str">
        <f>IF(N11="","",IF(N11&gt;O11,2,1)*IF(N11&lt;O11,0,1))</f>
        <v/>
      </c>
      <c r="Q11" s="17" t="str">
        <f>IF(ISBLANK('planning T1'!D21),"",('planning T1'!D21))</f>
        <v/>
      </c>
      <c r="R11" s="17" t="str">
        <f>IF(ISBLANK('planning T1'!E21),"",('planning T1'!E21))</f>
        <v/>
      </c>
      <c r="S11" s="17" t="str">
        <f>IF(Q11="","",IF(Q11&gt;R11,2,1)*IF(Q11&lt;R11,0,1))</f>
        <v/>
      </c>
    </row>
    <row r="12" spans="1:19" s="15" customFormat="1" ht="50.1" customHeight="1" thickBot="1"/>
    <row r="13" spans="1:19" s="15" customFormat="1" thickBot="1">
      <c r="B13" s="16" t="s">
        <v>5</v>
      </c>
      <c r="C13" s="16" t="s">
        <v>6</v>
      </c>
      <c r="D13" s="16" t="s">
        <v>7</v>
      </c>
      <c r="E13" s="16" t="s">
        <v>5</v>
      </c>
      <c r="F13" s="16" t="s">
        <v>6</v>
      </c>
      <c r="G13" s="16" t="s">
        <v>7</v>
      </c>
      <c r="H13" s="16" t="s">
        <v>5</v>
      </c>
      <c r="I13" s="16" t="s">
        <v>6</v>
      </c>
      <c r="J13" s="16" t="s">
        <v>7</v>
      </c>
      <c r="K13" s="16" t="s">
        <v>5</v>
      </c>
      <c r="L13" s="16" t="s">
        <v>6</v>
      </c>
      <c r="M13" s="16" t="s">
        <v>7</v>
      </c>
      <c r="N13" s="16" t="s">
        <v>5</v>
      </c>
      <c r="O13" s="16" t="s">
        <v>6</v>
      </c>
      <c r="P13" s="16" t="s">
        <v>7</v>
      </c>
      <c r="Q13" s="16" t="s">
        <v>5</v>
      </c>
      <c r="R13" s="16" t="s">
        <v>6</v>
      </c>
      <c r="S13" s="16" t="s">
        <v>7</v>
      </c>
    </row>
    <row r="14" spans="1:19" s="15" customFormat="1" thickBot="1">
      <c r="B14" s="17" t="str">
        <f t="shared" ref="B14:S14" si="0">IF(B7="","",SUM(B7:B11))</f>
        <v/>
      </c>
      <c r="C14" s="17" t="str">
        <f t="shared" si="0"/>
        <v/>
      </c>
      <c r="D14" s="17" t="str">
        <f t="shared" si="0"/>
        <v/>
      </c>
      <c r="E14" s="17" t="str">
        <f t="shared" si="0"/>
        <v/>
      </c>
      <c r="F14" s="17" t="str">
        <f t="shared" si="0"/>
        <v/>
      </c>
      <c r="G14" s="17" t="str">
        <f t="shared" si="0"/>
        <v/>
      </c>
      <c r="H14" s="17" t="str">
        <f t="shared" si="0"/>
        <v/>
      </c>
      <c r="I14" s="17" t="str">
        <f t="shared" si="0"/>
        <v/>
      </c>
      <c r="J14" s="17" t="str">
        <f t="shared" si="0"/>
        <v/>
      </c>
      <c r="K14" s="17" t="str">
        <f t="shared" si="0"/>
        <v/>
      </c>
      <c r="L14" s="17" t="str">
        <f t="shared" si="0"/>
        <v/>
      </c>
      <c r="M14" s="17" t="str">
        <f t="shared" si="0"/>
        <v/>
      </c>
      <c r="N14" s="17" t="str">
        <f t="shared" si="0"/>
        <v/>
      </c>
      <c r="O14" s="17" t="str">
        <f t="shared" si="0"/>
        <v/>
      </c>
      <c r="P14" s="17" t="str">
        <f t="shared" si="0"/>
        <v/>
      </c>
      <c r="Q14" s="17" t="str">
        <f t="shared" si="0"/>
        <v/>
      </c>
      <c r="R14" s="17" t="str">
        <f t="shared" si="0"/>
        <v/>
      </c>
      <c r="S14" s="17" t="str">
        <f t="shared" si="0"/>
        <v/>
      </c>
    </row>
    <row r="15" spans="1:19" s="15" customFormat="1" thickBot="1">
      <c r="B15" s="17" t="str">
        <f>IF(B14="","",B14-C14)</f>
        <v/>
      </c>
      <c r="C15" s="17" t="str">
        <f>IF(C14="","",B14/C14)</f>
        <v/>
      </c>
      <c r="D15" s="17"/>
      <c r="E15" s="17" t="str">
        <f>IF(E14="","",E14-F14)</f>
        <v/>
      </c>
      <c r="F15" s="17" t="str">
        <f>IF(F14="","",E14/F14)</f>
        <v/>
      </c>
      <c r="G15" s="17"/>
      <c r="H15" s="17" t="str">
        <f>IF(H14="","",H14-I14)</f>
        <v/>
      </c>
      <c r="I15" s="17" t="str">
        <f>IF(I14="","",H14/I14)</f>
        <v/>
      </c>
      <c r="J15" s="17"/>
      <c r="K15" s="17" t="str">
        <f>IF(K14="","",K14-L14)</f>
        <v/>
      </c>
      <c r="L15" s="17" t="str">
        <f>IF(L14="","",K14/L14)</f>
        <v/>
      </c>
      <c r="M15" s="17"/>
      <c r="N15" s="17" t="str">
        <f>IF(N14="","",N14-O14)</f>
        <v/>
      </c>
      <c r="O15" s="17" t="str">
        <f>IF(O14="","",N14/O14)</f>
        <v/>
      </c>
      <c r="P15" s="17"/>
      <c r="Q15" s="17" t="str">
        <f>IF(Q14="","",Q14-R14)</f>
        <v/>
      </c>
      <c r="R15" s="17" t="str">
        <f>IF(R14="","",Q14/R14)</f>
        <v/>
      </c>
      <c r="S15" s="17"/>
    </row>
    <row r="16" spans="1:19" s="15" customFormat="1" thickBot="1">
      <c r="B16" s="16" t="s">
        <v>10</v>
      </c>
      <c r="C16" s="18" t="s">
        <v>11</v>
      </c>
      <c r="D16" s="16" t="s">
        <v>12</v>
      </c>
      <c r="E16" s="16" t="s">
        <v>10</v>
      </c>
      <c r="F16" s="18" t="s">
        <v>11</v>
      </c>
      <c r="G16" s="16" t="s">
        <v>12</v>
      </c>
      <c r="H16" s="16" t="s">
        <v>10</v>
      </c>
      <c r="I16" s="18" t="s">
        <v>11</v>
      </c>
      <c r="J16" s="16" t="s">
        <v>12</v>
      </c>
      <c r="K16" s="16" t="s">
        <v>10</v>
      </c>
      <c r="L16" s="18" t="s">
        <v>11</v>
      </c>
      <c r="M16" s="16" t="s">
        <v>12</v>
      </c>
      <c r="N16" s="16" t="s">
        <v>10</v>
      </c>
      <c r="O16" s="18" t="s">
        <v>11</v>
      </c>
      <c r="P16" s="16" t="s">
        <v>12</v>
      </c>
      <c r="Q16" s="16" t="s">
        <v>10</v>
      </c>
      <c r="R16" s="18" t="s">
        <v>11</v>
      </c>
      <c r="S16" s="16" t="s">
        <v>12</v>
      </c>
    </row>
    <row r="17" s="15" customFormat="1" ht="15"/>
    <row r="18" s="15" customFormat="1" ht="15"/>
  </sheetData>
  <mergeCells count="9">
    <mergeCell ref="A1:S1"/>
    <mergeCell ref="A2:S2"/>
    <mergeCell ref="A3:S3"/>
    <mergeCell ref="B5:D5"/>
    <mergeCell ref="E5:G5"/>
    <mergeCell ref="H5:J5"/>
    <mergeCell ref="Q5:S5"/>
    <mergeCell ref="N5:P5"/>
    <mergeCell ref="K5:M5"/>
  </mergeCells>
  <phoneticPr fontId="0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"/>
  <sheetViews>
    <sheetView workbookViewId="0">
      <selection activeCell="G7" sqref="G7:G14"/>
    </sheetView>
  </sheetViews>
  <sheetFormatPr baseColWidth="10" defaultRowHeight="15.75"/>
  <cols>
    <col min="1" max="1" width="7.7109375" style="2" customWidth="1"/>
    <col min="2" max="2" width="9.7109375" style="2" customWidth="1"/>
    <col min="3" max="3" width="26.7109375" style="3" customWidth="1"/>
    <col min="4" max="5" width="5.7109375" style="2" customWidth="1"/>
    <col min="6" max="6" width="26.7109375" style="3" customWidth="1"/>
    <col min="7" max="7" width="18.7109375" style="3" customWidth="1"/>
    <col min="8" max="16384" width="11.42578125" style="3"/>
  </cols>
  <sheetData>
    <row r="1" spans="1:16" ht="21.95" customHeight="1">
      <c r="A1" s="121" t="str">
        <f>'planning T1'!A1:G1</f>
        <v>CHAMPIONNAT DE FRANCE DE TORBALL 2022-2023</v>
      </c>
      <c r="B1" s="122"/>
      <c r="C1" s="122"/>
      <c r="D1" s="122"/>
      <c r="E1" s="122"/>
      <c r="F1" s="122"/>
      <c r="G1" s="123"/>
    </row>
    <row r="2" spans="1:16" ht="21.95" customHeight="1">
      <c r="A2" s="124" t="str">
        <f>'planning T1'!A2:G2</f>
        <v>Division 1 Masculine</v>
      </c>
      <c r="B2" s="125"/>
      <c r="C2" s="125"/>
      <c r="D2" s="125"/>
      <c r="E2" s="125"/>
      <c r="F2" s="125"/>
      <c r="G2" s="126"/>
    </row>
    <row r="3" spans="1:16" ht="21.95" customHeight="1" thickBot="1">
      <c r="A3" s="127" t="s">
        <v>34</v>
      </c>
      <c r="B3" s="128"/>
      <c r="C3" s="128"/>
      <c r="D3" s="128"/>
      <c r="E3" s="128"/>
      <c r="F3" s="128"/>
      <c r="G3" s="129"/>
    </row>
    <row r="4" spans="1:16" ht="50.1" customHeight="1"/>
    <row r="5" spans="1:16" ht="50.1" customHeight="1" thickBot="1">
      <c r="J5" s="116" t="s">
        <v>46</v>
      </c>
      <c r="K5" s="116" t="s">
        <v>47</v>
      </c>
      <c r="L5" s="116" t="s">
        <v>48</v>
      </c>
      <c r="M5" s="116" t="s">
        <v>49</v>
      </c>
      <c r="N5" s="116" t="s">
        <v>50</v>
      </c>
      <c r="O5" s="116" t="s">
        <v>51</v>
      </c>
    </row>
    <row r="6" spans="1:16" s="1" customFormat="1" ht="20.100000000000001" customHeight="1" thickBot="1">
      <c r="A6" s="19" t="s">
        <v>0</v>
      </c>
      <c r="B6" s="19" t="s">
        <v>1</v>
      </c>
      <c r="C6" s="19" t="s">
        <v>2</v>
      </c>
      <c r="D6" s="142" t="s">
        <v>3</v>
      </c>
      <c r="E6" s="142"/>
      <c r="F6" s="19" t="s">
        <v>2</v>
      </c>
      <c r="G6" s="19" t="s">
        <v>4</v>
      </c>
      <c r="I6" s="120" t="s">
        <v>42</v>
      </c>
      <c r="J6" s="116" t="s">
        <v>52</v>
      </c>
      <c r="K6" s="116">
        <v>3</v>
      </c>
      <c r="L6" s="1">
        <v>3</v>
      </c>
      <c r="M6" s="1">
        <v>1</v>
      </c>
      <c r="N6" s="1">
        <v>2</v>
      </c>
      <c r="O6" s="1">
        <v>1</v>
      </c>
      <c r="P6" s="1">
        <f>SUM(J6:O6)</f>
        <v>10</v>
      </c>
    </row>
    <row r="7" spans="1:16" s="1" customFormat="1" ht="23.1" customHeight="1" thickBot="1">
      <c r="A7" s="8">
        <v>1</v>
      </c>
      <c r="B7" s="9">
        <f>'planning T1'!B21+"0:25"</f>
        <v>0.62500000000000033</v>
      </c>
      <c r="C7" s="10" t="str">
        <f>'planning T1'!$C$9</f>
        <v>Grenoble Handisport</v>
      </c>
      <c r="D7" s="8"/>
      <c r="E7" s="8"/>
      <c r="F7" s="119" t="str">
        <f>'planning T1'!$C$8</f>
        <v>ASCND Marseille</v>
      </c>
      <c r="G7" s="8" t="s">
        <v>55</v>
      </c>
      <c r="I7" s="118" t="s">
        <v>43</v>
      </c>
      <c r="J7" s="116">
        <v>2</v>
      </c>
      <c r="K7" s="116" t="s">
        <v>52</v>
      </c>
      <c r="L7" s="1">
        <v>3</v>
      </c>
      <c r="M7" s="1">
        <v>2</v>
      </c>
      <c r="N7" s="1">
        <v>3</v>
      </c>
      <c r="O7" s="1">
        <v>2</v>
      </c>
      <c r="P7" s="1">
        <f t="shared" ref="P7:P9" si="0">SUM(J7:O7)</f>
        <v>12</v>
      </c>
    </row>
    <row r="8" spans="1:16" s="1" customFormat="1" ht="23.1" customHeight="1" thickBot="1">
      <c r="A8" s="8">
        <v>2</v>
      </c>
      <c r="B8" s="9">
        <f t="shared" ref="B8:B14" si="1">B7+"0:25"</f>
        <v>0.64236111111111149</v>
      </c>
      <c r="C8" s="10" t="str">
        <f>'planning T1'!$F$9</f>
        <v>CS AVH Toulouse 31</v>
      </c>
      <c r="D8" s="8"/>
      <c r="E8" s="8"/>
      <c r="F8" s="10" t="str">
        <f>'planning T1'!$C$7</f>
        <v>Lisieux Handisport</v>
      </c>
      <c r="G8" s="8" t="s">
        <v>54</v>
      </c>
      <c r="I8" s="1" t="s">
        <v>44</v>
      </c>
      <c r="J8" s="116">
        <v>2</v>
      </c>
      <c r="K8" s="116">
        <v>2</v>
      </c>
      <c r="L8" s="1">
        <v>1</v>
      </c>
      <c r="M8" s="1">
        <v>3</v>
      </c>
      <c r="N8" s="1">
        <v>1</v>
      </c>
      <c r="O8" s="1">
        <v>3</v>
      </c>
      <c r="P8" s="1">
        <f t="shared" si="0"/>
        <v>12</v>
      </c>
    </row>
    <row r="9" spans="1:16" s="1" customFormat="1" ht="23.1" customHeight="1" thickBot="1">
      <c r="A9" s="8">
        <v>3</v>
      </c>
      <c r="B9" s="9">
        <f t="shared" si="1"/>
        <v>0.65972222222222265</v>
      </c>
      <c r="C9" s="117" t="str">
        <f>'planning T1'!$F$7</f>
        <v>ANICES Nice</v>
      </c>
      <c r="D9" s="8"/>
      <c r="E9" s="8"/>
      <c r="F9" s="10" t="str">
        <f>'planning T1'!$F$8</f>
        <v>CST Laval</v>
      </c>
      <c r="G9" s="8" t="s">
        <v>56</v>
      </c>
      <c r="I9" s="1" t="s">
        <v>45</v>
      </c>
      <c r="J9" s="116">
        <v>3</v>
      </c>
      <c r="K9" s="116">
        <v>2</v>
      </c>
      <c r="L9" s="1">
        <v>1</v>
      </c>
      <c r="M9" s="1">
        <v>2</v>
      </c>
      <c r="N9" s="1">
        <v>2</v>
      </c>
      <c r="O9" s="1">
        <v>2</v>
      </c>
      <c r="P9" s="1">
        <f t="shared" si="0"/>
        <v>12</v>
      </c>
    </row>
    <row r="10" spans="1:16" s="1" customFormat="1" ht="23.1" customHeight="1" thickBot="1">
      <c r="A10" s="8">
        <v>4</v>
      </c>
      <c r="B10" s="9">
        <f t="shared" si="1"/>
        <v>0.67708333333333381</v>
      </c>
      <c r="C10" s="10" t="str">
        <f>'planning T1'!$C$7</f>
        <v>Lisieux Handisport</v>
      </c>
      <c r="D10" s="8"/>
      <c r="E10" s="8"/>
      <c r="F10" s="10" t="str">
        <f>'planning T1'!$C$9</f>
        <v>Grenoble Handisport</v>
      </c>
      <c r="G10" s="8" t="s">
        <v>55</v>
      </c>
      <c r="J10" s="1">
        <f>SUM(J6:J9)</f>
        <v>7</v>
      </c>
      <c r="K10" s="1">
        <f t="shared" ref="K10:O10" si="2">SUM(K6:K9)</f>
        <v>7</v>
      </c>
      <c r="L10" s="1">
        <f t="shared" si="2"/>
        <v>8</v>
      </c>
      <c r="M10" s="1">
        <f t="shared" si="2"/>
        <v>8</v>
      </c>
      <c r="N10" s="1">
        <f t="shared" si="2"/>
        <v>8</v>
      </c>
      <c r="O10" s="1">
        <f t="shared" si="2"/>
        <v>8</v>
      </c>
      <c r="P10" s="1">
        <f>SUM(P6:P9)/2</f>
        <v>23</v>
      </c>
    </row>
    <row r="11" spans="1:16" s="1" customFormat="1" ht="23.1" customHeight="1" thickBot="1">
      <c r="A11" s="8">
        <v>5</v>
      </c>
      <c r="B11" s="9">
        <f t="shared" si="1"/>
        <v>0.69444444444444497</v>
      </c>
      <c r="C11" s="119" t="str">
        <f>'planning T1'!$C$8</f>
        <v>ASCND Marseille</v>
      </c>
      <c r="D11" s="8"/>
      <c r="E11" s="8"/>
      <c r="F11" s="10" t="str">
        <f>'planning T1'!$F$9</f>
        <v>CS AVH Toulouse 31</v>
      </c>
      <c r="G11" s="8" t="s">
        <v>56</v>
      </c>
      <c r="O11" s="1">
        <f>SUM(J10:O10)/2</f>
        <v>23</v>
      </c>
    </row>
    <row r="12" spans="1:16" s="1" customFormat="1" ht="23.1" customHeight="1" thickBot="1">
      <c r="A12" s="8">
        <v>6</v>
      </c>
      <c r="B12" s="9">
        <f t="shared" si="1"/>
        <v>0.71180555555555614</v>
      </c>
      <c r="C12" s="10" t="str">
        <f>'planning T1'!$C$7</f>
        <v>Lisieux Handisport</v>
      </c>
      <c r="D12" s="8"/>
      <c r="E12" s="8"/>
      <c r="F12" s="10" t="str">
        <f>'planning T1'!$F$8</f>
        <v>CST Laval</v>
      </c>
      <c r="G12" s="8" t="s">
        <v>53</v>
      </c>
    </row>
    <row r="13" spans="1:16" s="1" customFormat="1" ht="23.1" customHeight="1" thickBot="1">
      <c r="A13" s="8">
        <v>7</v>
      </c>
      <c r="B13" s="9">
        <f t="shared" si="1"/>
        <v>0.7291666666666673</v>
      </c>
      <c r="C13" s="10" t="str">
        <f>'planning T1'!$F$9</f>
        <v>CS AVH Toulouse 31</v>
      </c>
      <c r="D13" s="8"/>
      <c r="E13" s="8"/>
      <c r="F13" s="117" t="str">
        <f>'planning T1'!$F$7</f>
        <v>ANICES Nice</v>
      </c>
      <c r="G13" s="8" t="s">
        <v>54</v>
      </c>
    </row>
    <row r="14" spans="1:16" s="1" customFormat="1" ht="23.1" customHeight="1" thickBot="1">
      <c r="A14" s="113">
        <v>8</v>
      </c>
      <c r="B14" s="114">
        <f t="shared" si="1"/>
        <v>0.74652777777777846</v>
      </c>
      <c r="C14" s="115" t="str">
        <f>'planning T1'!$C$9</f>
        <v>Grenoble Handisport</v>
      </c>
      <c r="D14" s="113"/>
      <c r="E14" s="113"/>
      <c r="F14" s="115" t="str">
        <f>'planning T1'!$F$8</f>
        <v>CST Laval</v>
      </c>
      <c r="G14" s="113" t="s">
        <v>53</v>
      </c>
    </row>
    <row r="15" spans="1:16" s="1" customFormat="1" ht="23.1" customHeight="1" thickBot="1">
      <c r="A15" s="109">
        <v>9</v>
      </c>
      <c r="B15" s="110">
        <v>0.35416666666666669</v>
      </c>
      <c r="C15" s="111" t="str">
        <f>'planning T1'!$C$8</f>
        <v>ASCND Marseille</v>
      </c>
      <c r="D15" s="109"/>
      <c r="E15" s="109"/>
      <c r="F15" s="111" t="str">
        <f>'planning T1'!$C$7</f>
        <v>Lisieux Handisport</v>
      </c>
      <c r="G15" s="112"/>
    </row>
    <row r="16" spans="1:16" s="1" customFormat="1" ht="23.1" customHeight="1" thickBot="1">
      <c r="A16" s="8">
        <v>10</v>
      </c>
      <c r="B16" s="9">
        <f t="shared" ref="B16:B21" si="3">B15+"0:20"</f>
        <v>0.36805555555555558</v>
      </c>
      <c r="C16" s="10" t="str">
        <f>'planning T1'!$F$8</f>
        <v>CST Laval</v>
      </c>
      <c r="D16" s="8"/>
      <c r="E16" s="8"/>
      <c r="F16" s="10" t="str">
        <f>'planning T1'!$F$9</f>
        <v>CS AVH Toulouse 31</v>
      </c>
      <c r="G16" s="11"/>
    </row>
    <row r="17" spans="1:7" s="1" customFormat="1" ht="23.1" customHeight="1" thickBot="1">
      <c r="A17" s="8">
        <v>11</v>
      </c>
      <c r="B17" s="9">
        <f t="shared" si="3"/>
        <v>0.38194444444444448</v>
      </c>
      <c r="C17" s="10" t="str">
        <f>'planning T1'!$F$7</f>
        <v>ANICES Nice</v>
      </c>
      <c r="D17" s="8"/>
      <c r="E17" s="8"/>
      <c r="F17" s="10" t="str">
        <f>'planning T1'!$C$9</f>
        <v>Grenoble Handisport</v>
      </c>
      <c r="G17" s="11"/>
    </row>
    <row r="18" spans="1:7" s="1" customFormat="1" ht="23.1" customHeight="1" thickBot="1">
      <c r="A18" s="8">
        <v>12</v>
      </c>
      <c r="B18" s="9">
        <f t="shared" si="3"/>
        <v>0.39583333333333337</v>
      </c>
      <c r="C18" s="10" t="str">
        <f>'planning T1'!$F$8</f>
        <v>CST Laval</v>
      </c>
      <c r="D18" s="8"/>
      <c r="E18" s="8"/>
      <c r="F18" s="10" t="str">
        <f>'planning T1'!$C$8</f>
        <v>ASCND Marseille</v>
      </c>
      <c r="G18" s="11"/>
    </row>
    <row r="19" spans="1:7" s="1" customFormat="1" ht="23.1" customHeight="1" thickBot="1">
      <c r="A19" s="8">
        <v>13</v>
      </c>
      <c r="B19" s="9">
        <f t="shared" si="3"/>
        <v>0.40972222222222227</v>
      </c>
      <c r="C19" s="10" t="str">
        <f>'planning T1'!$F$7</f>
        <v>ANICES Nice</v>
      </c>
      <c r="D19" s="8"/>
      <c r="E19" s="8"/>
      <c r="F19" s="10" t="str">
        <f>'planning T1'!$C$7</f>
        <v>Lisieux Handisport</v>
      </c>
      <c r="G19" s="11"/>
    </row>
    <row r="20" spans="1:7" s="1" customFormat="1" ht="23.1" customHeight="1" thickBot="1">
      <c r="A20" s="8">
        <v>14</v>
      </c>
      <c r="B20" s="9">
        <f t="shared" si="3"/>
        <v>0.42361111111111116</v>
      </c>
      <c r="C20" s="10" t="str">
        <f>'planning T1'!$F$9</f>
        <v>CS AVH Toulouse 31</v>
      </c>
      <c r="D20" s="8"/>
      <c r="E20" s="8"/>
      <c r="F20" s="10" t="str">
        <f>'planning T1'!$C$9</f>
        <v>Grenoble Handisport</v>
      </c>
      <c r="G20" s="11"/>
    </row>
    <row r="21" spans="1:7" s="1" customFormat="1" ht="23.1" customHeight="1" thickBot="1">
      <c r="A21" s="8">
        <v>15</v>
      </c>
      <c r="B21" s="9">
        <f t="shared" si="3"/>
        <v>0.43750000000000006</v>
      </c>
      <c r="C21" s="10" t="str">
        <f>'planning T1'!$C$8</f>
        <v>ASCND Marseille</v>
      </c>
      <c r="D21" s="8"/>
      <c r="E21" s="8"/>
      <c r="F21" s="10" t="str">
        <f>'planning T1'!$F$7</f>
        <v>ANICES Nice</v>
      </c>
      <c r="G21" s="11"/>
    </row>
  </sheetData>
  <mergeCells count="4">
    <mergeCell ref="D6:E6"/>
    <mergeCell ref="A1:G1"/>
    <mergeCell ref="A2:G2"/>
    <mergeCell ref="A3:G3"/>
  </mergeCells>
  <phoneticPr fontId="0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3"/>
  <sheetViews>
    <sheetView workbookViewId="0">
      <selection activeCell="A4" sqref="A4:IV4"/>
    </sheetView>
  </sheetViews>
  <sheetFormatPr baseColWidth="10" defaultRowHeight="15.75"/>
  <cols>
    <col min="1" max="1" width="4" style="4" customWidth="1"/>
    <col min="2" max="25" width="5.7109375" style="4" customWidth="1"/>
    <col min="26" max="16384" width="11.42578125" style="4"/>
  </cols>
  <sheetData>
    <row r="1" spans="1:19" ht="21.95" customHeight="1">
      <c r="A1" s="130" t="str">
        <f>'planning T1'!A1:G1</f>
        <v>CHAMPIONNAT DE FRANCE DE TORBALL 2022-2023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</row>
    <row r="2" spans="1:19" ht="21.95" customHeight="1">
      <c r="A2" s="133" t="str">
        <f>'planning T2'!A2:G2</f>
        <v>Division 1 Masculine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</row>
    <row r="3" spans="1:19" ht="21.95" customHeight="1" thickBot="1">
      <c r="A3" s="136" t="str">
        <f>'planning T2'!A3:G3</f>
        <v>Deuxième tour : CS AVH Toulouse 31, 18/02/2023 - CST Laval, 03/06/2023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</row>
    <row r="4" spans="1:19" ht="50.1" customHeight="1" thickBot="1"/>
    <row r="5" spans="1:19" s="5" customFormat="1" ht="30" customHeight="1" thickBot="1">
      <c r="B5" s="143" t="str">
        <f>'planning T2'!F8</f>
        <v>Lisieux Handisport</v>
      </c>
      <c r="C5" s="143"/>
      <c r="D5" s="143"/>
      <c r="E5" s="143" t="str">
        <f>'planning T2'!F7</f>
        <v>ASCND Marseille</v>
      </c>
      <c r="F5" s="143"/>
      <c r="G5" s="143"/>
      <c r="H5" s="143" t="str">
        <f>'planning T2'!C7</f>
        <v>Grenoble Handisport</v>
      </c>
      <c r="I5" s="143"/>
      <c r="J5" s="143"/>
      <c r="K5" s="143" t="str">
        <f>'planning T2'!C8</f>
        <v>CS AVH Toulouse 31</v>
      </c>
      <c r="L5" s="143"/>
      <c r="M5" s="143"/>
      <c r="N5" s="143" t="str">
        <f>'planning T2'!F9</f>
        <v>CST Laval</v>
      </c>
      <c r="O5" s="143"/>
      <c r="P5" s="143"/>
      <c r="Q5" s="143" t="str">
        <f>'planning T2'!C9</f>
        <v>ANICES Nice</v>
      </c>
      <c r="R5" s="143"/>
      <c r="S5" s="143"/>
    </row>
    <row r="6" spans="1:19" ht="16.5" thickBot="1">
      <c r="B6" s="12" t="s">
        <v>5</v>
      </c>
      <c r="C6" s="12" t="s">
        <v>6</v>
      </c>
      <c r="D6" s="12" t="s">
        <v>7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7</v>
      </c>
      <c r="K6" s="12" t="s">
        <v>5</v>
      </c>
      <c r="L6" s="12" t="s">
        <v>6</v>
      </c>
      <c r="M6" s="12" t="s">
        <v>7</v>
      </c>
      <c r="N6" s="12" t="s">
        <v>5</v>
      </c>
      <c r="O6" s="12" t="s">
        <v>6</v>
      </c>
      <c r="P6" s="12" t="s">
        <v>7</v>
      </c>
      <c r="Q6" s="12" t="s">
        <v>5</v>
      </c>
      <c r="R6" s="12" t="s">
        <v>6</v>
      </c>
      <c r="S6" s="12" t="s">
        <v>7</v>
      </c>
    </row>
    <row r="7" spans="1:19" ht="16.5" thickBot="1">
      <c r="A7" s="12">
        <v>1</v>
      </c>
      <c r="B7" s="17" t="str">
        <f>IF('planning T2'!E8="","",'planning T2'!E8)</f>
        <v/>
      </c>
      <c r="C7" s="17" t="str">
        <f>IF('planning T2'!D8="","",'planning T2'!D8)</f>
        <v/>
      </c>
      <c r="D7" s="17" t="str">
        <f>IF(B7="","",IF(B7&gt;C7,2,1)*IF(B7&lt;C7,0,1))</f>
        <v/>
      </c>
      <c r="E7" s="17" t="str">
        <f>IF('planning T2'!E7="","",'planning T2'!E7)</f>
        <v/>
      </c>
      <c r="F7" s="17" t="str">
        <f>IF('planning T2'!D7="","",'planning T2'!D7)</f>
        <v/>
      </c>
      <c r="G7" s="17" t="str">
        <f>IF(E7="","",IF(E7&gt;F7,2,1)*IF(E7&lt;F7,0,1))</f>
        <v/>
      </c>
      <c r="H7" s="17" t="str">
        <f>IF('planning T2'!D7="","",'planning T2'!D7)</f>
        <v/>
      </c>
      <c r="I7" s="17" t="str">
        <f>IF('planning T2'!E7="","",'planning T2'!E7)</f>
        <v/>
      </c>
      <c r="J7" s="17" t="str">
        <f>IF(H7="","",IF(H7&gt;I7,2,1)*IF(H7&lt;I7,0,1))</f>
        <v/>
      </c>
      <c r="K7" s="17" t="str">
        <f>IF('planning T2'!D8="","",'planning T2'!D8)</f>
        <v/>
      </c>
      <c r="L7" s="17" t="str">
        <f>IF('planning T2'!E8="","",'planning T2'!E8)</f>
        <v/>
      </c>
      <c r="M7" s="17" t="str">
        <f>IF(K7="","",IF(K7&gt;L7,2,1)*IF(K7&lt;L7,0,1))</f>
        <v/>
      </c>
      <c r="N7" s="17" t="str">
        <f>IF('planning T2'!E9="","",'planning T2'!E9)</f>
        <v/>
      </c>
      <c r="O7" s="17" t="str">
        <f>IF('planning T2'!D9="","",'planning T2'!D9)</f>
        <v/>
      </c>
      <c r="P7" s="17" t="str">
        <f>IF(N7="","",IF(N7&gt;O7,2,1)*IF(N7&lt;O7,0,1))</f>
        <v/>
      </c>
      <c r="Q7" s="17" t="str">
        <f>IF('planning T2'!D9="","",'planning T2'!D9)</f>
        <v/>
      </c>
      <c r="R7" s="17" t="str">
        <f>IF('planning T2'!E9="","",'planning T2'!E9)</f>
        <v/>
      </c>
      <c r="S7" s="17" t="str">
        <f>IF(Q7="","",IF(Q7&gt;R7,2,1)*IF(Q7&lt;R7,0,1))</f>
        <v/>
      </c>
    </row>
    <row r="8" spans="1:19" ht="16.5" thickBot="1">
      <c r="A8" s="12">
        <v>2</v>
      </c>
      <c r="B8" s="17" t="str">
        <f>IF('planning T2'!D10="","",'planning T2'!D10)</f>
        <v/>
      </c>
      <c r="C8" s="17" t="str">
        <f>IF('planning T2'!E10="","",'planning T2'!E10)</f>
        <v/>
      </c>
      <c r="D8" s="17" t="str">
        <f>IF(B8="","",IF(B8&gt;C8,2,1)*IF(B8&lt;C8,0,1))</f>
        <v/>
      </c>
      <c r="E8" s="17" t="str">
        <f>IF('planning T2'!D11="","",'planning T2'!D11)</f>
        <v/>
      </c>
      <c r="F8" s="17" t="str">
        <f>IF('planning T2'!E11="","",'planning T2'!E11)</f>
        <v/>
      </c>
      <c r="G8" s="17" t="str">
        <f>IF(E8="","",IF(E8&gt;F8,2,1)*IF(E8&lt;F8,0,1))</f>
        <v/>
      </c>
      <c r="H8" s="17" t="str">
        <f>IF('planning T2'!E10="","",'planning T2'!E10)</f>
        <v/>
      </c>
      <c r="I8" s="17" t="str">
        <f>IF('planning T2'!D10="","",'planning T2'!D10)</f>
        <v/>
      </c>
      <c r="J8" s="17" t="str">
        <f>IF(H8="","",IF(H8&gt;I8,2,1)*IF(H8&lt;I8,0,1))</f>
        <v/>
      </c>
      <c r="K8" s="17" t="str">
        <f>IF('planning T2'!E11="","",'planning T2'!E11)</f>
        <v/>
      </c>
      <c r="L8" s="17" t="str">
        <f>IF('planning T2'!D11="","",'planning T2'!D11)</f>
        <v/>
      </c>
      <c r="M8" s="17" t="str">
        <f>IF(K8="","",IF(K8&gt;L8,2,1)*IF(K8&lt;L8,0,1))</f>
        <v/>
      </c>
      <c r="N8" s="17" t="str">
        <f>IF('planning T2'!E12="","",'planning T2'!E12)</f>
        <v/>
      </c>
      <c r="O8" s="17" t="str">
        <f>IF('planning T2'!D12="","",'planning T2'!D12)</f>
        <v/>
      </c>
      <c r="P8" s="17" t="str">
        <f>IF(N8="","",IF(N8&gt;O8,2,1)*IF(N8&lt;O8,0,1))</f>
        <v/>
      </c>
      <c r="Q8" s="17" t="str">
        <f>IF('planning T2'!E13="","",'planning T2'!E13)</f>
        <v/>
      </c>
      <c r="R8" s="17" t="str">
        <f>IF('planning T2'!D13="","",'planning T2'!D13)</f>
        <v/>
      </c>
      <c r="S8" s="17" t="str">
        <f>IF(Q8="","",IF(Q8&gt;R8,2,1)*IF(Q8&lt;R8,0,1))</f>
        <v/>
      </c>
    </row>
    <row r="9" spans="1:19" ht="16.5" thickBot="1">
      <c r="A9" s="12">
        <v>3</v>
      </c>
      <c r="B9" s="17" t="str">
        <f>IF('planning T2'!D12="","",'planning T2'!D12)</f>
        <v/>
      </c>
      <c r="C9" s="17" t="str">
        <f>IF('planning T2'!E12="","",'planning T2'!E12)</f>
        <v/>
      </c>
      <c r="D9" s="17" t="str">
        <f>IF(B9="","",IF(B9&gt;C9,2,1)*IF(B9&lt;C9,0,1))</f>
        <v/>
      </c>
      <c r="E9" s="17" t="str">
        <f>IF('planning T2'!D15="","",'planning T2'!D15)</f>
        <v/>
      </c>
      <c r="F9" s="17" t="str">
        <f>IF('planning T2'!E15="","",'planning T2'!E15)</f>
        <v/>
      </c>
      <c r="G9" s="17" t="str">
        <f>IF(E9="","",IF(E9&gt;F9,2,1)*IF(E9&lt;F9,0,1))</f>
        <v/>
      </c>
      <c r="H9" s="17" t="str">
        <f>IF('planning T2'!D14="","",'planning T2'!D14)</f>
        <v/>
      </c>
      <c r="I9" s="17" t="str">
        <f>IF('planning T2'!E14="","",'planning T2'!E14)</f>
        <v/>
      </c>
      <c r="J9" s="17" t="str">
        <f>IF(H9="","",IF(H9&gt;I9,2,1)*IF(H9&lt;I9,0,1))</f>
        <v/>
      </c>
      <c r="K9" s="17" t="str">
        <f>IF('planning T2'!D13="","",'planning T2'!D13)</f>
        <v/>
      </c>
      <c r="L9" s="17" t="str">
        <f>IF('planning T2'!E13="","",'planning T2'!E13)</f>
        <v/>
      </c>
      <c r="M9" s="17" t="str">
        <f>IF(K9="","",IF(K9&gt;L9,2,1)*IF(K9&lt;L9,0,1))</f>
        <v/>
      </c>
      <c r="N9" s="17" t="str">
        <f>IF('planning T2'!E14="","",'planning T2'!E14)</f>
        <v/>
      </c>
      <c r="O9" s="17" t="str">
        <f>IF('planning T2'!D14="","",'planning T2'!D14)</f>
        <v/>
      </c>
      <c r="P9" s="17" t="str">
        <f>IF(N9="","",IF(N9&gt;O9,2,1)*IF(N9&lt;O9,0,1))</f>
        <v/>
      </c>
      <c r="Q9" s="17" t="str">
        <f>IF('planning T2'!D17="","",'planning T2'!D17)</f>
        <v/>
      </c>
      <c r="R9" s="17" t="str">
        <f>IF('planning T2'!E17="","",'planning T2'!E17)</f>
        <v/>
      </c>
      <c r="S9" s="17" t="str">
        <f>IF(Q9="","",IF(Q9&gt;R9,2,1)*IF(Q9&lt;R9,0,1))</f>
        <v/>
      </c>
    </row>
    <row r="10" spans="1:19" ht="16.5" thickBot="1">
      <c r="A10" s="12">
        <v>4</v>
      </c>
      <c r="B10" s="17" t="str">
        <f>IF('planning T2'!E15="","",'planning T2'!E15)</f>
        <v/>
      </c>
      <c r="C10" s="17" t="str">
        <f>IF('planning T2'!D15="","",'planning T2'!D15)</f>
        <v/>
      </c>
      <c r="D10" s="17" t="str">
        <f>IF(B10="","",IF(B10&gt;C10,2,1)*IF(B10&lt;C10,0,1))</f>
        <v/>
      </c>
      <c r="E10" s="17" t="str">
        <f>IF('planning T2'!E18="","",'planning T2'!E18)</f>
        <v/>
      </c>
      <c r="F10" s="17" t="str">
        <f>IF('planning T2'!D18="","",'planning T2'!D18)</f>
        <v/>
      </c>
      <c r="G10" s="17" t="str">
        <f>IF(E10="","",IF(E10&gt;F10,2,1)*IF(E10&lt;F10,0,1))</f>
        <v/>
      </c>
      <c r="H10" s="17" t="str">
        <f>IF('planning T2'!E17="","",'planning T2'!E17)</f>
        <v/>
      </c>
      <c r="I10" s="17" t="str">
        <f>IF('planning T2'!D17="","",'planning T2'!D17)</f>
        <v/>
      </c>
      <c r="J10" s="17" t="str">
        <f>IF(H10="","",IF(H10&gt;I10,2,1)*IF(H10&lt;I10,0,1))</f>
        <v/>
      </c>
      <c r="K10" s="17" t="str">
        <f>IF('planning T2'!E16="","",'planning T2'!E16)</f>
        <v/>
      </c>
      <c r="L10" s="17" t="str">
        <f>IF('planning T2'!D16="","",'planning T2'!D16)</f>
        <v/>
      </c>
      <c r="M10" s="17" t="str">
        <f>IF(K10="","",IF(K10&gt;L10,2,1)*IF(K10&lt;L10,0,1))</f>
        <v/>
      </c>
      <c r="N10" s="17" t="str">
        <f>IF('planning T2'!D16="","",'planning T2'!D16)</f>
        <v/>
      </c>
      <c r="O10" s="17" t="str">
        <f>IF('planning T2'!E16="","",'planning T2'!E16)</f>
        <v/>
      </c>
      <c r="P10" s="17" t="str">
        <f>IF(N10="","",IF(N10&gt;O10,2,1)*IF(N10&lt;O10,0,1))</f>
        <v/>
      </c>
      <c r="Q10" s="17" t="str">
        <f>IF('planning T2'!D19="","",'planning T2'!D19)</f>
        <v/>
      </c>
      <c r="R10" s="17" t="str">
        <f>IF('planning T2'!E19="","",'planning T2'!E19)</f>
        <v/>
      </c>
      <c r="S10" s="17" t="str">
        <f>IF(Q10="","",IF(Q10&gt;R10,2,1)*IF(Q10&lt;R10,0,1))</f>
        <v/>
      </c>
    </row>
    <row r="11" spans="1:19" ht="16.5" thickBot="1">
      <c r="A11" s="12">
        <v>5</v>
      </c>
      <c r="B11" s="17" t="str">
        <f>IF('planning T2'!E19="","",'planning T2'!E19)</f>
        <v/>
      </c>
      <c r="C11" s="17" t="str">
        <f>IF('planning T2'!D19="","",'planning T2'!D19)</f>
        <v/>
      </c>
      <c r="D11" s="17" t="str">
        <f>IF(B11="","",IF(B11&gt;C11,2,1)*IF(B11&lt;C11,0,1))</f>
        <v/>
      </c>
      <c r="E11" s="17" t="str">
        <f>IF('planning T2'!D21="","",'planning T2'!D21)</f>
        <v/>
      </c>
      <c r="F11" s="17" t="str">
        <f>IF('planning T2'!E21="","",'planning T2'!E21)</f>
        <v/>
      </c>
      <c r="G11" s="17" t="str">
        <f>IF(E11="","",IF(E11&gt;F11,2,1)*IF(E11&lt;F11,0,1))</f>
        <v/>
      </c>
      <c r="H11" s="17" t="str">
        <f>IF('planning T2'!E20="","",'planning T2'!E20)</f>
        <v/>
      </c>
      <c r="I11" s="17" t="str">
        <f>IF('planning T2'!D20="","",'planning T2'!D20)</f>
        <v/>
      </c>
      <c r="J11" s="17" t="str">
        <f>IF(H11="","",IF(H11&gt;I11,2,1)*IF(H11&lt;I11,0,1))</f>
        <v/>
      </c>
      <c r="K11" s="17" t="str">
        <f>IF('planning T2'!D20="","",'planning T2'!D20)</f>
        <v/>
      </c>
      <c r="L11" s="17" t="str">
        <f>IF('planning T2'!E20="","",'planning T2'!E20)</f>
        <v/>
      </c>
      <c r="M11" s="17" t="str">
        <f>IF(K11="","",IF(K11&gt;L11,2,1)*IF(K11&lt;L11,0,1))</f>
        <v/>
      </c>
      <c r="N11" s="17" t="str">
        <f>IF('planning T2'!D18="","",'planning T2'!D18)</f>
        <v/>
      </c>
      <c r="O11" s="17" t="str">
        <f>IF('planning T2'!E18="","",'planning T2'!E18)</f>
        <v/>
      </c>
      <c r="P11" s="17" t="str">
        <f>IF(N11="","",IF(N11&gt;O11,2,1)*IF(N11&lt;O11,0,1))</f>
        <v/>
      </c>
      <c r="Q11" s="17" t="str">
        <f>IF('planning T2'!E21="","",'planning T2'!E21)</f>
        <v/>
      </c>
      <c r="R11" s="17" t="str">
        <f>IF('planning T2'!D21="","",'planning T2'!D21)</f>
        <v/>
      </c>
      <c r="S11" s="17" t="str">
        <f>IF(Q11="","",IF(Q11&gt;R11,2,1)*IF(Q11&lt;R11,0,1))</f>
        <v/>
      </c>
    </row>
    <row r="12" spans="1:19" ht="23.1" customHeight="1" thickBot="1"/>
    <row r="13" spans="1:19" s="20" customFormat="1" ht="18" customHeight="1" thickBot="1">
      <c r="B13" s="12" t="s">
        <v>5</v>
      </c>
      <c r="C13" s="12" t="s">
        <v>6</v>
      </c>
      <c r="D13" s="12" t="s">
        <v>7</v>
      </c>
      <c r="E13" s="12" t="s">
        <v>5</v>
      </c>
      <c r="F13" s="12" t="s">
        <v>6</v>
      </c>
      <c r="G13" s="12" t="s">
        <v>7</v>
      </c>
      <c r="H13" s="12" t="s">
        <v>5</v>
      </c>
      <c r="I13" s="12" t="s">
        <v>6</v>
      </c>
      <c r="J13" s="12" t="s">
        <v>7</v>
      </c>
      <c r="K13" s="12" t="s">
        <v>5</v>
      </c>
      <c r="L13" s="12" t="s">
        <v>6</v>
      </c>
      <c r="M13" s="12" t="s">
        <v>7</v>
      </c>
      <c r="N13" s="12" t="s">
        <v>5</v>
      </c>
      <c r="O13" s="12" t="s">
        <v>6</v>
      </c>
      <c r="P13" s="12" t="s">
        <v>7</v>
      </c>
      <c r="Q13" s="12" t="s">
        <v>5</v>
      </c>
      <c r="R13" s="12" t="s">
        <v>6</v>
      </c>
      <c r="S13" s="12" t="s">
        <v>7</v>
      </c>
    </row>
    <row r="14" spans="1:19" ht="16.5" thickBot="1">
      <c r="B14" s="17" t="str">
        <f t="shared" ref="B14:S14" si="0">IF(B7="","",SUM(B7:B11))</f>
        <v/>
      </c>
      <c r="C14" s="17" t="str">
        <f t="shared" si="0"/>
        <v/>
      </c>
      <c r="D14" s="17" t="str">
        <f t="shared" si="0"/>
        <v/>
      </c>
      <c r="E14" s="17" t="str">
        <f t="shared" si="0"/>
        <v/>
      </c>
      <c r="F14" s="17" t="str">
        <f t="shared" si="0"/>
        <v/>
      </c>
      <c r="G14" s="17" t="str">
        <f t="shared" si="0"/>
        <v/>
      </c>
      <c r="H14" s="17" t="str">
        <f t="shared" si="0"/>
        <v/>
      </c>
      <c r="I14" s="17" t="str">
        <f t="shared" si="0"/>
        <v/>
      </c>
      <c r="J14" s="17" t="str">
        <f t="shared" si="0"/>
        <v/>
      </c>
      <c r="K14" s="17" t="str">
        <f t="shared" si="0"/>
        <v/>
      </c>
      <c r="L14" s="17" t="str">
        <f t="shared" si="0"/>
        <v/>
      </c>
      <c r="M14" s="17" t="str">
        <f t="shared" si="0"/>
        <v/>
      </c>
      <c r="N14" s="17" t="str">
        <f t="shared" si="0"/>
        <v/>
      </c>
      <c r="O14" s="17" t="str">
        <f t="shared" si="0"/>
        <v/>
      </c>
      <c r="P14" s="17" t="str">
        <f t="shared" si="0"/>
        <v/>
      </c>
      <c r="Q14" s="17" t="str">
        <f t="shared" si="0"/>
        <v/>
      </c>
      <c r="R14" s="17" t="str">
        <f t="shared" si="0"/>
        <v/>
      </c>
      <c r="S14" s="17" t="str">
        <f t="shared" si="0"/>
        <v/>
      </c>
    </row>
    <row r="15" spans="1:19" ht="16.5" thickBot="1">
      <c r="B15" s="17" t="str">
        <f>IF(B14="","",B14-C14)</f>
        <v/>
      </c>
      <c r="C15" s="17" t="str">
        <f>IF(C14="","",B14/C14)</f>
        <v/>
      </c>
      <c r="D15" s="17"/>
      <c r="E15" s="17" t="str">
        <f>IF(E14="","",E14-F14)</f>
        <v/>
      </c>
      <c r="F15" s="17" t="str">
        <f>IF(F14="","",E14/F14)</f>
        <v/>
      </c>
      <c r="G15" s="17"/>
      <c r="H15" s="17" t="str">
        <f>IF(H14="","",H14-I14)</f>
        <v/>
      </c>
      <c r="I15" s="17" t="str">
        <f>IF(I14="","",H14/I14)</f>
        <v/>
      </c>
      <c r="J15" s="17"/>
      <c r="K15" s="17" t="str">
        <f>IF(K14="","",K14-L14)</f>
        <v/>
      </c>
      <c r="L15" s="17" t="str">
        <f>IF(L14="","",K14/L14)</f>
        <v/>
      </c>
      <c r="M15" s="17"/>
      <c r="N15" s="17" t="str">
        <f>IF(N14="","",N14-O14)</f>
        <v/>
      </c>
      <c r="O15" s="17" t="str">
        <f>IF(O14="","",N14/O14)</f>
        <v/>
      </c>
      <c r="P15" s="17"/>
      <c r="Q15" s="17" t="str">
        <f>IF(Q14="","",Q14-R14)</f>
        <v/>
      </c>
      <c r="R15" s="17" t="str">
        <f>IF(R14="","",Q14/R14)</f>
        <v/>
      </c>
      <c r="S15" s="17"/>
    </row>
    <row r="16" spans="1:19" s="20" customFormat="1" ht="16.5" thickBot="1">
      <c r="B16" s="12" t="s">
        <v>10</v>
      </c>
      <c r="C16" s="14" t="s">
        <v>11</v>
      </c>
      <c r="D16" s="12" t="s">
        <v>12</v>
      </c>
      <c r="E16" s="12" t="s">
        <v>10</v>
      </c>
      <c r="F16" s="14" t="s">
        <v>11</v>
      </c>
      <c r="G16" s="12" t="s">
        <v>12</v>
      </c>
      <c r="H16" s="12" t="s">
        <v>10</v>
      </c>
      <c r="I16" s="14" t="s">
        <v>11</v>
      </c>
      <c r="J16" s="12" t="s">
        <v>12</v>
      </c>
      <c r="K16" s="12" t="s">
        <v>10</v>
      </c>
      <c r="L16" s="14" t="s">
        <v>11</v>
      </c>
      <c r="M16" s="12" t="s">
        <v>12</v>
      </c>
      <c r="N16" s="12" t="s">
        <v>10</v>
      </c>
      <c r="O16" s="14" t="s">
        <v>11</v>
      </c>
      <c r="P16" s="12" t="s">
        <v>12</v>
      </c>
      <c r="Q16" s="12" t="s">
        <v>10</v>
      </c>
      <c r="R16" s="14" t="s">
        <v>11</v>
      </c>
      <c r="S16" s="12" t="s">
        <v>12</v>
      </c>
    </row>
    <row r="17" spans="1:19" ht="23.1" customHeight="1" thickBot="1"/>
    <row r="18" spans="1:19" s="20" customFormat="1" ht="16.5" thickBot="1">
      <c r="B18" s="12" t="s">
        <v>5</v>
      </c>
      <c r="C18" s="12" t="s">
        <v>6</v>
      </c>
      <c r="D18" s="12" t="s">
        <v>7</v>
      </c>
      <c r="E18" s="12" t="s">
        <v>5</v>
      </c>
      <c r="F18" s="12" t="s">
        <v>6</v>
      </c>
      <c r="G18" s="12" t="s">
        <v>7</v>
      </c>
      <c r="H18" s="12" t="s">
        <v>5</v>
      </c>
      <c r="I18" s="12" t="s">
        <v>6</v>
      </c>
      <c r="J18" s="12" t="s">
        <v>7</v>
      </c>
      <c r="K18" s="12" t="s">
        <v>5</v>
      </c>
      <c r="L18" s="12" t="s">
        <v>6</v>
      </c>
      <c r="M18" s="12" t="s">
        <v>7</v>
      </c>
      <c r="N18" s="12" t="s">
        <v>5</v>
      </c>
      <c r="O18" s="12" t="s">
        <v>6</v>
      </c>
      <c r="P18" s="12" t="s">
        <v>7</v>
      </c>
      <c r="Q18" s="12" t="s">
        <v>5</v>
      </c>
      <c r="R18" s="12" t="s">
        <v>6</v>
      </c>
      <c r="S18" s="12" t="s">
        <v>7</v>
      </c>
    </row>
    <row r="19" spans="1:19" ht="16.5" thickBot="1">
      <c r="A19" s="13" t="s">
        <v>8</v>
      </c>
      <c r="B19" s="17" t="str">
        <f>'points T1'!B14</f>
        <v/>
      </c>
      <c r="C19" s="17" t="str">
        <f>'points T1'!C14</f>
        <v/>
      </c>
      <c r="D19" s="17" t="str">
        <f>'points T1'!D14</f>
        <v/>
      </c>
      <c r="E19" s="17" t="str">
        <f>'points T1'!E14</f>
        <v/>
      </c>
      <c r="F19" s="17" t="str">
        <f>'points T1'!F14</f>
        <v/>
      </c>
      <c r="G19" s="17" t="str">
        <f>'points T1'!G14</f>
        <v/>
      </c>
      <c r="H19" s="17" t="str">
        <f>'points T1'!H14</f>
        <v/>
      </c>
      <c r="I19" s="17" t="str">
        <f>'points T1'!I14</f>
        <v/>
      </c>
      <c r="J19" s="17" t="str">
        <f>'points T1'!J14</f>
        <v/>
      </c>
      <c r="K19" s="17" t="str">
        <f>'points T1'!K14</f>
        <v/>
      </c>
      <c r="L19" s="17" t="str">
        <f>'points T1'!L14</f>
        <v/>
      </c>
      <c r="M19" s="17" t="str">
        <f>'points T1'!M14</f>
        <v/>
      </c>
      <c r="N19" s="17" t="str">
        <f>'points T1'!N14</f>
        <v/>
      </c>
      <c r="O19" s="17" t="str">
        <f>'points T1'!O14</f>
        <v/>
      </c>
      <c r="P19" s="17" t="str">
        <f>'points T1'!P14</f>
        <v/>
      </c>
      <c r="Q19" s="17" t="str">
        <f>'points T1'!Q14</f>
        <v/>
      </c>
      <c r="R19" s="17" t="str">
        <f>'points T1'!R14</f>
        <v/>
      </c>
      <c r="S19" s="17" t="str">
        <f>'points T1'!S14</f>
        <v/>
      </c>
    </row>
    <row r="20" spans="1:19" ht="16.5" thickBot="1">
      <c r="A20" s="13" t="s">
        <v>9</v>
      </c>
      <c r="B20" s="17" t="str">
        <f>B14</f>
        <v/>
      </c>
      <c r="C20" s="17" t="str">
        <f t="shared" ref="C20:S20" si="1">C14</f>
        <v/>
      </c>
      <c r="D20" s="17" t="str">
        <f t="shared" si="1"/>
        <v/>
      </c>
      <c r="E20" s="17" t="str">
        <f t="shared" si="1"/>
        <v/>
      </c>
      <c r="F20" s="17" t="str">
        <f t="shared" si="1"/>
        <v/>
      </c>
      <c r="G20" s="17" t="str">
        <f t="shared" si="1"/>
        <v/>
      </c>
      <c r="H20" s="17" t="str">
        <f t="shared" si="1"/>
        <v/>
      </c>
      <c r="I20" s="17" t="str">
        <f t="shared" si="1"/>
        <v/>
      </c>
      <c r="J20" s="17" t="str">
        <f t="shared" si="1"/>
        <v/>
      </c>
      <c r="K20" s="17" t="str">
        <f t="shared" si="1"/>
        <v/>
      </c>
      <c r="L20" s="17" t="str">
        <f t="shared" si="1"/>
        <v/>
      </c>
      <c r="M20" s="17" t="str">
        <f t="shared" si="1"/>
        <v/>
      </c>
      <c r="N20" s="17" t="str">
        <f t="shared" si="1"/>
        <v/>
      </c>
      <c r="O20" s="17" t="str">
        <f t="shared" si="1"/>
        <v/>
      </c>
      <c r="P20" s="17" t="str">
        <f t="shared" si="1"/>
        <v/>
      </c>
      <c r="Q20" s="17" t="str">
        <f t="shared" si="1"/>
        <v/>
      </c>
      <c r="R20" s="17" t="str">
        <f t="shared" si="1"/>
        <v/>
      </c>
      <c r="S20" s="17" t="str">
        <f t="shared" si="1"/>
        <v/>
      </c>
    </row>
    <row r="21" spans="1:19" ht="16.5" thickBot="1">
      <c r="A21" s="13" t="s">
        <v>24</v>
      </c>
      <c r="B21" s="17" t="str">
        <f>IF(B19="","",SUM(B19:B20))</f>
        <v/>
      </c>
      <c r="C21" s="17" t="str">
        <f t="shared" ref="C21:S21" si="2">IF(C19="","",SUM(C19:C20))</f>
        <v/>
      </c>
      <c r="D21" s="17" t="str">
        <f t="shared" si="2"/>
        <v/>
      </c>
      <c r="E21" s="17" t="str">
        <f t="shared" si="2"/>
        <v/>
      </c>
      <c r="F21" s="17" t="str">
        <f t="shared" si="2"/>
        <v/>
      </c>
      <c r="G21" s="17" t="str">
        <f t="shared" si="2"/>
        <v/>
      </c>
      <c r="H21" s="17" t="str">
        <f t="shared" si="2"/>
        <v/>
      </c>
      <c r="I21" s="17" t="str">
        <f t="shared" si="2"/>
        <v/>
      </c>
      <c r="J21" s="17" t="str">
        <f t="shared" si="2"/>
        <v/>
      </c>
      <c r="K21" s="17" t="str">
        <f t="shared" si="2"/>
        <v/>
      </c>
      <c r="L21" s="17" t="str">
        <f t="shared" si="2"/>
        <v/>
      </c>
      <c r="M21" s="17" t="str">
        <f t="shared" si="2"/>
        <v/>
      </c>
      <c r="N21" s="17" t="str">
        <f t="shared" si="2"/>
        <v/>
      </c>
      <c r="O21" s="17" t="str">
        <f t="shared" si="2"/>
        <v/>
      </c>
      <c r="P21" s="17" t="str">
        <f t="shared" si="2"/>
        <v/>
      </c>
      <c r="Q21" s="17" t="str">
        <f t="shared" si="2"/>
        <v/>
      </c>
      <c r="R21" s="17" t="str">
        <f t="shared" si="2"/>
        <v/>
      </c>
      <c r="S21" s="17" t="str">
        <f t="shared" si="2"/>
        <v/>
      </c>
    </row>
    <row r="22" spans="1:19" ht="16.5" thickBot="1">
      <c r="B22" s="17" t="str">
        <f>IF(B21="","",B21-C21)</f>
        <v/>
      </c>
      <c r="C22" s="17" t="str">
        <f>IF(C21="","",B21/C21)</f>
        <v/>
      </c>
      <c r="D22" s="17"/>
      <c r="E22" s="17" t="str">
        <f>IF(E21="","",E21-F21)</f>
        <v/>
      </c>
      <c r="F22" s="17" t="str">
        <f>IF(F21="","",E21/F21)</f>
        <v/>
      </c>
      <c r="G22" s="17"/>
      <c r="H22" s="17" t="str">
        <f>IF(H21="","",H21-I21)</f>
        <v/>
      </c>
      <c r="I22" s="17" t="str">
        <f>IF(I21="","",H21/I21)</f>
        <v/>
      </c>
      <c r="J22" s="17"/>
      <c r="K22" s="17" t="str">
        <f>IF(K21="","",K21-L21)</f>
        <v/>
      </c>
      <c r="L22" s="17" t="str">
        <f>IF(L21="","",K21/L21)</f>
        <v/>
      </c>
      <c r="M22" s="17"/>
      <c r="N22" s="17" t="str">
        <f>IF(N21="","",N21-O21)</f>
        <v/>
      </c>
      <c r="O22" s="17" t="str">
        <f>IF(O21="","",N21/O21)</f>
        <v/>
      </c>
      <c r="P22" s="17"/>
      <c r="Q22" s="17" t="str">
        <f>IF(Q21="","",Q21-R21)</f>
        <v/>
      </c>
      <c r="R22" s="17" t="str">
        <f>IF(R21="","",Q21/R21)</f>
        <v/>
      </c>
      <c r="S22" s="17"/>
    </row>
    <row r="23" spans="1:19" s="20" customFormat="1" ht="16.5" thickBot="1">
      <c r="B23" s="12" t="s">
        <v>10</v>
      </c>
      <c r="C23" s="14" t="s">
        <v>11</v>
      </c>
      <c r="D23" s="12" t="s">
        <v>12</v>
      </c>
      <c r="E23" s="12" t="s">
        <v>10</v>
      </c>
      <c r="F23" s="14" t="s">
        <v>11</v>
      </c>
      <c r="G23" s="12" t="s">
        <v>12</v>
      </c>
      <c r="H23" s="12" t="s">
        <v>10</v>
      </c>
      <c r="I23" s="14" t="s">
        <v>11</v>
      </c>
      <c r="J23" s="12" t="s">
        <v>12</v>
      </c>
      <c r="K23" s="12" t="s">
        <v>10</v>
      </c>
      <c r="L23" s="14" t="s">
        <v>11</v>
      </c>
      <c r="M23" s="12" t="s">
        <v>12</v>
      </c>
      <c r="N23" s="12" t="s">
        <v>10</v>
      </c>
      <c r="O23" s="14" t="s">
        <v>11</v>
      </c>
      <c r="P23" s="12" t="s">
        <v>12</v>
      </c>
      <c r="Q23" s="12" t="s">
        <v>10</v>
      </c>
      <c r="R23" s="14" t="s">
        <v>11</v>
      </c>
      <c r="S23" s="12" t="s">
        <v>12</v>
      </c>
    </row>
  </sheetData>
  <mergeCells count="9">
    <mergeCell ref="A1:S1"/>
    <mergeCell ref="A2:S2"/>
    <mergeCell ref="A3:S3"/>
    <mergeCell ref="K5:M5"/>
    <mergeCell ref="N5:P5"/>
    <mergeCell ref="Q5:S5"/>
    <mergeCell ref="B5:D5"/>
    <mergeCell ref="E5:G5"/>
    <mergeCell ref="H5:J5"/>
  </mergeCells>
  <phoneticPr fontId="0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"/>
  <sheetViews>
    <sheetView workbookViewId="0">
      <selection activeCell="J6" sqref="J6"/>
    </sheetView>
  </sheetViews>
  <sheetFormatPr baseColWidth="10" defaultRowHeight="15.75"/>
  <cols>
    <col min="1" max="1" width="7.7109375" style="2" customWidth="1"/>
    <col min="2" max="2" width="9.7109375" style="2" customWidth="1"/>
    <col min="3" max="3" width="26.7109375" style="3" customWidth="1"/>
    <col min="4" max="5" width="5.7109375" style="2" customWidth="1"/>
    <col min="6" max="6" width="26.7109375" style="3" customWidth="1"/>
    <col min="7" max="7" width="18.7109375" style="3" customWidth="1"/>
    <col min="8" max="16384" width="11.42578125" style="3"/>
  </cols>
  <sheetData>
    <row r="1" spans="1:7" ht="21.95" customHeight="1">
      <c r="A1" s="121" t="str">
        <f>'planning T1'!A1:G1</f>
        <v>CHAMPIONNAT DE FRANCE DE TORBALL 2022-2023</v>
      </c>
      <c r="B1" s="122"/>
      <c r="C1" s="122"/>
      <c r="D1" s="122"/>
      <c r="E1" s="122"/>
      <c r="F1" s="122"/>
      <c r="G1" s="123"/>
    </row>
    <row r="2" spans="1:7" ht="21.95" customHeight="1">
      <c r="A2" s="124" t="str">
        <f>'planning T1'!A2:G2</f>
        <v>Division 1 Masculine</v>
      </c>
      <c r="B2" s="125"/>
      <c r="C2" s="125"/>
      <c r="D2" s="125"/>
      <c r="E2" s="125"/>
      <c r="F2" s="125"/>
      <c r="G2" s="126"/>
    </row>
    <row r="3" spans="1:7" ht="21.95" customHeight="1" thickBot="1">
      <c r="A3" s="127" t="s">
        <v>35</v>
      </c>
      <c r="B3" s="128"/>
      <c r="C3" s="128"/>
      <c r="D3" s="128"/>
      <c r="E3" s="128"/>
      <c r="F3" s="128"/>
      <c r="G3" s="129"/>
    </row>
    <row r="4" spans="1:7" ht="50.1" customHeight="1"/>
    <row r="5" spans="1:7" ht="50.1" customHeight="1" thickBot="1"/>
    <row r="6" spans="1:7" s="1" customFormat="1" ht="20.100000000000001" customHeight="1" thickBot="1">
      <c r="A6" s="19" t="s">
        <v>0</v>
      </c>
      <c r="B6" s="19" t="s">
        <v>1</v>
      </c>
      <c r="C6" s="19" t="s">
        <v>2</v>
      </c>
      <c r="D6" s="142" t="s">
        <v>3</v>
      </c>
      <c r="E6" s="142"/>
      <c r="F6" s="19" t="s">
        <v>2</v>
      </c>
      <c r="G6" s="19" t="s">
        <v>4</v>
      </c>
    </row>
    <row r="7" spans="1:7" s="1" customFormat="1" ht="23.1" customHeight="1" thickBot="1">
      <c r="A7" s="8">
        <v>1</v>
      </c>
      <c r="B7" s="9">
        <f>'planning T2'!B21+"0:20"</f>
        <v>0.45138888888888895</v>
      </c>
      <c r="C7" s="10" t="str">
        <f>'planning T1'!$F$9</f>
        <v>CS AVH Toulouse 31</v>
      </c>
      <c r="D7" s="8"/>
      <c r="E7" s="8"/>
      <c r="F7" s="10" t="str">
        <f>'planning T1'!$F$8</f>
        <v>CST Laval</v>
      </c>
      <c r="G7" s="11"/>
    </row>
    <row r="8" spans="1:7" s="1" customFormat="1" ht="23.1" customHeight="1" thickBot="1">
      <c r="A8" s="8">
        <v>2</v>
      </c>
      <c r="B8" s="9">
        <f t="shared" ref="B8:B15" si="0">B7+"0:20"</f>
        <v>0.46527777777777785</v>
      </c>
      <c r="C8" s="10" t="str">
        <f>'planning T1'!$C$9</f>
        <v>Grenoble Handisport</v>
      </c>
      <c r="D8" s="8"/>
      <c r="E8" s="8"/>
      <c r="F8" s="10" t="str">
        <f>'planning T1'!$F$7</f>
        <v>ANICES Nice</v>
      </c>
      <c r="G8" s="11"/>
    </row>
    <row r="9" spans="1:7" s="1" customFormat="1" ht="23.1" customHeight="1" thickBot="1">
      <c r="A9" s="8">
        <v>3</v>
      </c>
      <c r="B9" s="9">
        <f t="shared" si="0"/>
        <v>0.47916666666666674</v>
      </c>
      <c r="C9" s="10" t="str">
        <f>'planning T1'!$C$7</f>
        <v>Lisieux Handisport</v>
      </c>
      <c r="D9" s="8"/>
      <c r="E9" s="8"/>
      <c r="F9" s="10" t="str">
        <f>'planning T1'!$C$8</f>
        <v>ASCND Marseille</v>
      </c>
      <c r="G9" s="11"/>
    </row>
    <row r="10" spans="1:7" s="1" customFormat="1" ht="23.1" customHeight="1" thickBot="1">
      <c r="A10" s="8">
        <v>4</v>
      </c>
      <c r="B10" s="9">
        <f t="shared" si="0"/>
        <v>0.49305555555555564</v>
      </c>
      <c r="C10" s="10" t="str">
        <f>'planning T1'!$F$8</f>
        <v>CST Laval</v>
      </c>
      <c r="D10" s="8"/>
      <c r="E10" s="8"/>
      <c r="F10" s="10" t="str">
        <f>'planning T1'!$C$9</f>
        <v>Grenoble Handisport</v>
      </c>
      <c r="G10" s="11"/>
    </row>
    <row r="11" spans="1:7" s="1" customFormat="1" ht="23.1" customHeight="1" thickBot="1">
      <c r="A11" s="8">
        <v>5</v>
      </c>
      <c r="B11" s="9">
        <f t="shared" si="0"/>
        <v>0.50694444444444453</v>
      </c>
      <c r="C11" s="10" t="str">
        <f>'planning T1'!$F$7</f>
        <v>ANICES Nice</v>
      </c>
      <c r="D11" s="8"/>
      <c r="E11" s="8"/>
      <c r="F11" s="10" t="str">
        <f>'planning T1'!$F$9</f>
        <v>CS AVH Toulouse 31</v>
      </c>
      <c r="G11" s="11"/>
    </row>
    <row r="12" spans="1:7" s="1" customFormat="1" ht="23.1" customHeight="1" thickBot="1">
      <c r="A12" s="8">
        <v>6</v>
      </c>
      <c r="B12" s="9">
        <f t="shared" si="0"/>
        <v>0.52083333333333337</v>
      </c>
      <c r="C12" s="10" t="str">
        <f>'planning T1'!$C$9</f>
        <v>Grenoble Handisport</v>
      </c>
      <c r="D12" s="8"/>
      <c r="E12" s="8"/>
      <c r="F12" s="10" t="str">
        <f>'planning T1'!$C$7</f>
        <v>Lisieux Handisport</v>
      </c>
      <c r="G12" s="11"/>
    </row>
    <row r="13" spans="1:7" s="1" customFormat="1" ht="23.1" customHeight="1" thickBot="1">
      <c r="A13" s="8">
        <v>7</v>
      </c>
      <c r="B13" s="9">
        <f t="shared" si="0"/>
        <v>0.53472222222222221</v>
      </c>
      <c r="C13" s="10" t="str">
        <f>'planning T1'!$F$7</f>
        <v>ANICES Nice</v>
      </c>
      <c r="D13" s="8"/>
      <c r="E13" s="8"/>
      <c r="F13" s="10" t="str">
        <f>'planning T1'!$C$8</f>
        <v>ASCND Marseille</v>
      </c>
      <c r="G13" s="11"/>
    </row>
    <row r="14" spans="1:7" s="1" customFormat="1" ht="23.1" customHeight="1" thickBot="1">
      <c r="A14" s="8">
        <v>8</v>
      </c>
      <c r="B14" s="9">
        <f t="shared" si="0"/>
        <v>0.54861111111111105</v>
      </c>
      <c r="C14" s="10" t="str">
        <f>'planning T1'!$F$8</f>
        <v>CST Laval</v>
      </c>
      <c r="D14" s="8"/>
      <c r="E14" s="8"/>
      <c r="F14" s="10" t="str">
        <f>'planning T1'!$C$7</f>
        <v>Lisieux Handisport</v>
      </c>
      <c r="G14" s="11"/>
    </row>
    <row r="15" spans="1:7" s="1" customFormat="1" ht="23.1" customHeight="1" thickBot="1">
      <c r="A15" s="8">
        <v>9</v>
      </c>
      <c r="B15" s="9">
        <f t="shared" si="0"/>
        <v>0.56249999999999989</v>
      </c>
      <c r="C15" s="10" t="str">
        <f>'planning T1'!$C$9</f>
        <v>Grenoble Handisport</v>
      </c>
      <c r="D15" s="8"/>
      <c r="E15" s="8"/>
      <c r="F15" s="10" t="str">
        <f>'planning T1'!$F$9</f>
        <v>CS AVH Toulouse 31</v>
      </c>
      <c r="G15" s="11"/>
    </row>
    <row r="16" spans="1:7" s="1" customFormat="1" ht="23.1" customHeight="1" thickBot="1">
      <c r="A16" s="8">
        <v>10</v>
      </c>
      <c r="B16" s="9">
        <f t="shared" ref="B16:B21" si="1">B15+"0:20"</f>
        <v>0.57638888888888873</v>
      </c>
      <c r="C16" s="10" t="str">
        <f>'planning T1'!$C$7</f>
        <v>Lisieux Handisport</v>
      </c>
      <c r="D16" s="8"/>
      <c r="E16" s="8"/>
      <c r="F16" s="10" t="str">
        <f>'planning T1'!$F$7</f>
        <v>ANICES Nice</v>
      </c>
      <c r="G16" s="11"/>
    </row>
    <row r="17" spans="1:7" s="1" customFormat="1" ht="23.1" customHeight="1" thickBot="1">
      <c r="A17" s="8">
        <v>11</v>
      </c>
      <c r="B17" s="9">
        <f t="shared" si="1"/>
        <v>0.59027777777777757</v>
      </c>
      <c r="C17" s="10" t="str">
        <f>'planning T1'!$C$8</f>
        <v>ASCND Marseille</v>
      </c>
      <c r="D17" s="8"/>
      <c r="E17" s="8"/>
      <c r="F17" s="10" t="str">
        <f>'planning T1'!$F$8</f>
        <v>CST Laval</v>
      </c>
      <c r="G17" s="11"/>
    </row>
    <row r="18" spans="1:7" s="1" customFormat="1" ht="23.1" customHeight="1" thickBot="1">
      <c r="A18" s="8">
        <v>12</v>
      </c>
      <c r="B18" s="9">
        <f t="shared" si="1"/>
        <v>0.60416666666666641</v>
      </c>
      <c r="C18" s="10" t="str">
        <f>'planning T1'!$C$7</f>
        <v>Lisieux Handisport</v>
      </c>
      <c r="D18" s="8"/>
      <c r="E18" s="8"/>
      <c r="F18" s="10" t="str">
        <f>'planning T1'!$F$9</f>
        <v>CS AVH Toulouse 31</v>
      </c>
      <c r="G18" s="11"/>
    </row>
    <row r="19" spans="1:7" s="1" customFormat="1" ht="23.1" customHeight="1" thickBot="1">
      <c r="A19" s="8">
        <v>13</v>
      </c>
      <c r="B19" s="9">
        <f t="shared" si="1"/>
        <v>0.61805555555555525</v>
      </c>
      <c r="C19" s="10" t="str">
        <f>'planning T1'!$C$8</f>
        <v>ASCND Marseille</v>
      </c>
      <c r="D19" s="8"/>
      <c r="E19" s="8"/>
      <c r="F19" s="10" t="str">
        <f>'planning T1'!$C$9</f>
        <v>Grenoble Handisport</v>
      </c>
      <c r="G19" s="11"/>
    </row>
    <row r="20" spans="1:7" s="1" customFormat="1" ht="23.1" customHeight="1" thickBot="1">
      <c r="A20" s="8">
        <v>14</v>
      </c>
      <c r="B20" s="9">
        <f t="shared" si="1"/>
        <v>0.63194444444444409</v>
      </c>
      <c r="C20" s="10" t="str">
        <f>'planning T1'!$F$8</f>
        <v>CST Laval</v>
      </c>
      <c r="D20" s="8"/>
      <c r="E20" s="8"/>
      <c r="F20" s="10" t="str">
        <f>'planning T1'!$F$7</f>
        <v>ANICES Nice</v>
      </c>
      <c r="G20" s="11"/>
    </row>
    <row r="21" spans="1:7" s="1" customFormat="1" ht="23.1" customHeight="1" thickBot="1">
      <c r="A21" s="8">
        <v>15</v>
      </c>
      <c r="B21" s="9">
        <f t="shared" si="1"/>
        <v>0.64583333333333293</v>
      </c>
      <c r="C21" s="10" t="str">
        <f>'planning T1'!$F$9</f>
        <v>CS AVH Toulouse 31</v>
      </c>
      <c r="D21" s="8"/>
      <c r="E21" s="8"/>
      <c r="F21" s="10" t="str">
        <f>'planning T1'!$C$8</f>
        <v>ASCND Marseille</v>
      </c>
      <c r="G21" s="11"/>
    </row>
  </sheetData>
  <mergeCells count="4">
    <mergeCell ref="D6:E6"/>
    <mergeCell ref="A1:G1"/>
    <mergeCell ref="A2:G2"/>
    <mergeCell ref="A3:G3"/>
  </mergeCells>
  <phoneticPr fontId="0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4"/>
  <sheetViews>
    <sheetView workbookViewId="0">
      <selection activeCell="A4" sqref="A4:IV4"/>
    </sheetView>
  </sheetViews>
  <sheetFormatPr baseColWidth="10" defaultRowHeight="15.75"/>
  <cols>
    <col min="1" max="1" width="4" style="4" customWidth="1"/>
    <col min="2" max="25" width="5.7109375" style="4" customWidth="1"/>
    <col min="26" max="16384" width="11.42578125" style="4"/>
  </cols>
  <sheetData>
    <row r="1" spans="1:19" ht="21.95" customHeight="1">
      <c r="A1" s="130" t="str">
        <f>'planning T1'!A1:G1</f>
        <v>CHAMPIONNAT DE FRANCE DE TORBALL 2022-2023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</row>
    <row r="2" spans="1:19" ht="21.95" customHeight="1">
      <c r="A2" s="133" t="str">
        <f>'planning T2'!A2:G2</f>
        <v>Division 1 Masculine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</row>
    <row r="3" spans="1:19" ht="21.95" customHeight="1" thickBot="1">
      <c r="A3" s="136" t="str">
        <f>'planning T3'!A3:G3</f>
        <v>Troisième tour : CST Laval, le 03/06/2023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</row>
    <row r="4" spans="1:19" ht="30" customHeight="1" thickBot="1"/>
    <row r="5" spans="1:19" s="5" customFormat="1" ht="30" customHeight="1" thickBot="1">
      <c r="B5" s="143" t="str">
        <f>'planning T2'!F8</f>
        <v>Lisieux Handisport</v>
      </c>
      <c r="C5" s="143"/>
      <c r="D5" s="143"/>
      <c r="E5" s="143" t="str">
        <f>'planning T2'!F7</f>
        <v>ASCND Marseille</v>
      </c>
      <c r="F5" s="143"/>
      <c r="G5" s="143"/>
      <c r="H5" s="143" t="str">
        <f>'planning T2'!C7</f>
        <v>Grenoble Handisport</v>
      </c>
      <c r="I5" s="143"/>
      <c r="J5" s="143"/>
      <c r="K5" s="143" t="str">
        <f>'planning T2'!C8</f>
        <v>CS AVH Toulouse 31</v>
      </c>
      <c r="L5" s="143"/>
      <c r="M5" s="143"/>
      <c r="N5" s="143" t="str">
        <f>'planning T2'!F9</f>
        <v>CST Laval</v>
      </c>
      <c r="O5" s="143"/>
      <c r="P5" s="143"/>
      <c r="Q5" s="143" t="str">
        <f>'planning T2'!C9</f>
        <v>ANICES Nice</v>
      </c>
      <c r="R5" s="143"/>
      <c r="S5" s="143"/>
    </row>
    <row r="6" spans="1:19" ht="16.5" thickBot="1">
      <c r="B6" s="12" t="s">
        <v>5</v>
      </c>
      <c r="C6" s="12" t="s">
        <v>6</v>
      </c>
      <c r="D6" s="12" t="s">
        <v>7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7</v>
      </c>
      <c r="K6" s="12" t="s">
        <v>5</v>
      </c>
      <c r="L6" s="12" t="s">
        <v>6</v>
      </c>
      <c r="M6" s="12" t="s">
        <v>7</v>
      </c>
      <c r="N6" s="12" t="s">
        <v>5</v>
      </c>
      <c r="O6" s="12" t="s">
        <v>6</v>
      </c>
      <c r="P6" s="12" t="s">
        <v>7</v>
      </c>
      <c r="Q6" s="12" t="s">
        <v>5</v>
      </c>
      <c r="R6" s="12" t="s">
        <v>6</v>
      </c>
      <c r="S6" s="12" t="s">
        <v>7</v>
      </c>
    </row>
    <row r="7" spans="1:19" ht="16.5" thickBot="1">
      <c r="A7" s="12">
        <v>1</v>
      </c>
      <c r="B7" s="17" t="str">
        <f>IF('planning T3'!D9="","",'planning T3'!D9)</f>
        <v/>
      </c>
      <c r="C7" s="17" t="str">
        <f>IF('planning T3'!E9="","",'planning T3'!E9)</f>
        <v/>
      </c>
      <c r="D7" s="17" t="str">
        <f>IF(B7="","",IF(B7&gt;C7,2,1)*IF(B7&lt;C7,0,1))</f>
        <v/>
      </c>
      <c r="E7" s="17" t="str">
        <f>IF('planning T3'!E9="","",'planning T3'!E9)</f>
        <v/>
      </c>
      <c r="F7" s="17" t="str">
        <f>IF('planning T3'!D9="","",'planning T3'!D9)</f>
        <v/>
      </c>
      <c r="G7" s="17" t="str">
        <f>IF(E7="","",IF(E7&gt;F7,2,1)*IF(E7&lt;F7,0,1))</f>
        <v/>
      </c>
      <c r="H7" s="17" t="str">
        <f>IF('planning T3'!D8="","",'planning T3'!D8)</f>
        <v/>
      </c>
      <c r="I7" s="17" t="str">
        <f>IF('planning T3'!E8="","",'planning T3'!E8)</f>
        <v/>
      </c>
      <c r="J7" s="17" t="str">
        <f>IF(H7="","",IF(H7&gt;I7,2,1)*IF(H7&lt;I7,0,1))</f>
        <v/>
      </c>
      <c r="K7" s="17" t="str">
        <f>IF('planning T3'!D7="","",'planning T3'!D7)</f>
        <v/>
      </c>
      <c r="L7" s="17" t="str">
        <f>IF('planning T3'!E7="","",'planning T3'!E7)</f>
        <v/>
      </c>
      <c r="M7" s="17" t="str">
        <f>IF(K7="","",IF(K7&gt;L7,2,1)*IF(K7&lt;L7,0,1))</f>
        <v/>
      </c>
      <c r="N7" s="17" t="str">
        <f>IF('planning T3'!E7="","",'planning T3'!E7)</f>
        <v/>
      </c>
      <c r="O7" s="17" t="str">
        <f>IF('planning T3'!D7="","",'planning T3'!D7)</f>
        <v/>
      </c>
      <c r="P7" s="17" t="str">
        <f>IF(N7="","",IF(N7&gt;O7,2,1)*IF(N7&lt;O7,0,1))</f>
        <v/>
      </c>
      <c r="Q7" s="17" t="str">
        <f>IF('planning T3'!E8="","",'planning T3'!E8)</f>
        <v/>
      </c>
      <c r="R7" s="17" t="str">
        <f>IF('planning T3'!D8="","",'planning T3'!D8)</f>
        <v/>
      </c>
      <c r="S7" s="17" t="str">
        <f>IF(Q7="","",IF(Q7&gt;R7,2,1)*IF(Q7&lt;R7,0,1))</f>
        <v/>
      </c>
    </row>
    <row r="8" spans="1:19" ht="16.5" thickBot="1">
      <c r="A8" s="12">
        <v>2</v>
      </c>
      <c r="B8" s="17" t="str">
        <f>IF('planning T3'!E12="","",'planning T3'!E12)</f>
        <v/>
      </c>
      <c r="C8" s="17" t="str">
        <f>IF('planning T3'!D12="","",'planning T3'!D12)</f>
        <v/>
      </c>
      <c r="D8" s="17" t="str">
        <f>IF(B8="","",IF(B8&gt;C8,2,1)*IF(B8&lt;C8,0,1))</f>
        <v/>
      </c>
      <c r="E8" s="17" t="str">
        <f>IF('planning T3'!E13="","",'planning T3'!E13)</f>
        <v/>
      </c>
      <c r="F8" s="17" t="str">
        <f>IF('planning T3'!D13="","",'planning T3'!D13)</f>
        <v/>
      </c>
      <c r="G8" s="17" t="str">
        <f>IF(E8="","",IF(E8&gt;F8,2,1)*IF(E8&lt;F8,0,1))</f>
        <v/>
      </c>
      <c r="H8" s="17" t="str">
        <f>IF('planning T3'!E10="","",'planning T3'!E10)</f>
        <v/>
      </c>
      <c r="I8" s="17" t="str">
        <f>IF('planning T3'!D10="","",'planning T3'!D10)</f>
        <v/>
      </c>
      <c r="J8" s="17" t="str">
        <f>IF(H8="","",IF(H8&gt;I8,2,1)*IF(H8&lt;I8,0,1))</f>
        <v/>
      </c>
      <c r="K8" s="17" t="str">
        <f>IF('planning T3'!E11="","",'planning T3'!E11)</f>
        <v/>
      </c>
      <c r="L8" s="17" t="str">
        <f>IF('planning T3'!D11="","",'planning T3'!D11)</f>
        <v/>
      </c>
      <c r="M8" s="17" t="str">
        <f>IF(K8="","",IF(K8&gt;L8,2,1)*IF(K8&lt;L8,0,1))</f>
        <v/>
      </c>
      <c r="N8" s="17" t="str">
        <f>IF('planning T3'!D10="","",'planning T3'!D10)</f>
        <v/>
      </c>
      <c r="O8" s="17" t="str">
        <f>IF('planning T3'!E10="","",'planning T3'!E10)</f>
        <v/>
      </c>
      <c r="P8" s="17" t="str">
        <f>IF(N8="","",IF(N8&gt;O8,2,1)*IF(N8&lt;O8,0,1))</f>
        <v/>
      </c>
      <c r="Q8" s="17" t="str">
        <f>IF('planning T3'!D11="","",'planning T3'!D11)</f>
        <v/>
      </c>
      <c r="R8" s="17" t="str">
        <f>IF('planning T3'!E11="","",'planning T3'!E11)</f>
        <v/>
      </c>
      <c r="S8" s="17" t="str">
        <f>IF(Q8="","",IF(Q8&gt;R8,2,1)*IF(Q8&lt;R8,0,1))</f>
        <v/>
      </c>
    </row>
    <row r="9" spans="1:19" ht="16.5" thickBot="1">
      <c r="A9" s="12">
        <v>3</v>
      </c>
      <c r="B9" s="17" t="str">
        <f>IF('planning T3'!E14="","",'planning T3'!E14)</f>
        <v/>
      </c>
      <c r="C9" s="17" t="str">
        <f>IF('planning T3'!D14="","",'planning T3'!D14)</f>
        <v/>
      </c>
      <c r="D9" s="17" t="str">
        <f>IF(B9="","",IF(B9&gt;C9,2,1)*IF(B9&lt;C9,0,1))</f>
        <v/>
      </c>
      <c r="E9" s="17" t="str">
        <f>IF('planning T3'!D17="","",'planning T3'!D17)</f>
        <v/>
      </c>
      <c r="F9" s="17" t="str">
        <f>IF('planning T3'!E17="","",'planning T3'!E17)</f>
        <v/>
      </c>
      <c r="G9" s="17" t="str">
        <f>IF(E9="","",IF(E9&gt;F9,2,1)*IF(E9&lt;F9,0,1))</f>
        <v/>
      </c>
      <c r="H9" s="17" t="str">
        <f>IF('planning T3'!D12="","",'planning T3'!D12)</f>
        <v/>
      </c>
      <c r="I9" s="17" t="str">
        <f>IF('planning T3'!E12="","",'planning T3'!E12)</f>
        <v/>
      </c>
      <c r="J9" s="17" t="str">
        <f>IF(H9="","",IF(H9&gt;I9,2,1)*IF(H9&lt;I9,0,1))</f>
        <v/>
      </c>
      <c r="K9" s="17" t="str">
        <f>IF('planning T3'!E15="","",'planning T3'!E15)</f>
        <v/>
      </c>
      <c r="L9" s="17" t="str">
        <f>IF('planning T3'!D15="","",'planning T3'!D15)</f>
        <v/>
      </c>
      <c r="M9" s="17" t="str">
        <f>IF(K9="","",IF(K9&gt;L9,2,1)*IF(K9&lt;L9,0,1))</f>
        <v/>
      </c>
      <c r="N9" s="17" t="str">
        <f>IF('planning T3'!D14="","",'planning T3'!D14)</f>
        <v/>
      </c>
      <c r="O9" s="17" t="str">
        <f>IF('planning T3'!E14="","",'planning T3'!E14)</f>
        <v/>
      </c>
      <c r="P9" s="17" t="str">
        <f>IF(N9="","",IF(N9&gt;O9,2,1)*IF(N9&lt;O9,0,1))</f>
        <v/>
      </c>
      <c r="Q9" s="17" t="str">
        <f>IF('planning T3'!D13="","",'planning T3'!D13)</f>
        <v/>
      </c>
      <c r="R9" s="17" t="str">
        <f>IF('planning T3'!E13="","",'planning T3'!E13)</f>
        <v/>
      </c>
      <c r="S9" s="17" t="str">
        <f>IF(Q9="","",IF(Q9&gt;R9,2,1)*IF(Q9&lt;R9,0,1))</f>
        <v/>
      </c>
    </row>
    <row r="10" spans="1:19" ht="16.5" thickBot="1">
      <c r="A10" s="12">
        <v>4</v>
      </c>
      <c r="B10" s="17" t="str">
        <f>IF('planning T3'!D16="","",'planning T3'!D16)</f>
        <v/>
      </c>
      <c r="C10" s="17" t="str">
        <f>IF('planning T3'!E16="","",'planning T3'!E16)</f>
        <v/>
      </c>
      <c r="D10" s="17" t="str">
        <f>IF(B10="","",IF(B10&gt;C10,2,1)*IF(B10&lt;C10,0,1))</f>
        <v/>
      </c>
      <c r="E10" s="17" t="str">
        <f>IF('planning T3'!D19="","",'planning T3'!D19)</f>
        <v/>
      </c>
      <c r="F10" s="17" t="str">
        <f>IF('planning T3'!E19="","",'planning T3'!E19)</f>
        <v/>
      </c>
      <c r="G10" s="17" t="str">
        <f>IF(E10="","",IF(E10&gt;F10,2,1)*IF(E10&lt;F10,0,1))</f>
        <v/>
      </c>
      <c r="H10" s="17" t="str">
        <f>IF('planning T3'!D15="","",'planning T3'!D15)</f>
        <v/>
      </c>
      <c r="I10" s="17" t="str">
        <f>IF('planning T3'!E15="","",'planning T3'!E15)</f>
        <v/>
      </c>
      <c r="J10" s="17" t="str">
        <f>IF(H10="","",IF(H10&gt;I10,2,1)*IF(H10&lt;I10,0,1))</f>
        <v/>
      </c>
      <c r="K10" s="17" t="str">
        <f>IF('planning T3'!E18="","",'planning T3'!E18)</f>
        <v/>
      </c>
      <c r="L10" s="17" t="str">
        <f>IF('planning T3'!D18="","",'planning T3'!D18)</f>
        <v/>
      </c>
      <c r="M10" s="17" t="str">
        <f>IF(K10="","",IF(K10&gt;L10,2,1)*IF(K10&lt;L10,0,1))</f>
        <v/>
      </c>
      <c r="N10" s="17" t="str">
        <f>IF('planning T3'!E17="","",'planning T3'!E17)</f>
        <v/>
      </c>
      <c r="O10" s="17" t="str">
        <f>IF('planning T3'!D17="","",'planning T3'!D17)</f>
        <v/>
      </c>
      <c r="P10" s="17" t="str">
        <f>IF(N10="","",IF(N10&gt;O10,2,1)*IF(N10&lt;O10,0,1))</f>
        <v/>
      </c>
      <c r="Q10" s="17" t="str">
        <f>IF('planning T3'!E16="","",'planning T3'!E16)</f>
        <v/>
      </c>
      <c r="R10" s="17" t="str">
        <f>IF('planning T3'!D16="","",'planning T3'!D16)</f>
        <v/>
      </c>
      <c r="S10" s="17" t="str">
        <f>IF(Q10="","",IF(Q10&gt;R10,2,1)*IF(Q10&lt;R10,0,1))</f>
        <v/>
      </c>
    </row>
    <row r="11" spans="1:19" ht="16.5" thickBot="1">
      <c r="A11" s="12">
        <v>5</v>
      </c>
      <c r="B11" s="17" t="str">
        <f>IF('planning T3'!D18="","",'planning T3'!D18)</f>
        <v/>
      </c>
      <c r="C11" s="17" t="str">
        <f>IF('planning T3'!E18="","",'planning T3'!E18)</f>
        <v/>
      </c>
      <c r="D11" s="17" t="str">
        <f>IF(B11="","",IF(B11&gt;C11,2,1)*IF(B11&lt;C11,0,1))</f>
        <v/>
      </c>
      <c r="E11" s="17" t="str">
        <f>IF('planning T3'!E21="","",'planning T3'!E21)</f>
        <v/>
      </c>
      <c r="F11" s="17" t="str">
        <f>IF('planning T3'!D21="","",'planning T3'!D21)</f>
        <v/>
      </c>
      <c r="G11" s="17" t="str">
        <f>IF(E11="","",IF(E11&gt;F11,2,1)*IF(E11&lt;F11,0,1))</f>
        <v/>
      </c>
      <c r="H11" s="17" t="str">
        <f>IF('planning T3'!E19="","",'planning T3'!E19)</f>
        <v/>
      </c>
      <c r="I11" s="17" t="str">
        <f>IF('planning T3'!D19="","",'planning T3'!D19)</f>
        <v/>
      </c>
      <c r="J11" s="17" t="str">
        <f>IF(H11="","",IF(H11&gt;I11,2,1)*IF(H11&lt;I11,0,1))</f>
        <v/>
      </c>
      <c r="K11" s="17" t="str">
        <f>IF('planning T3'!D21="","",'planning T3'!D21)</f>
        <v/>
      </c>
      <c r="L11" s="17" t="str">
        <f>IF('planning T3'!E21="","",'planning T3'!E21)</f>
        <v/>
      </c>
      <c r="M11" s="17" t="str">
        <f>IF(K11="","",IF(K11&gt;L11,2,1)*IF(K11&lt;L11,0,1))</f>
        <v/>
      </c>
      <c r="N11" s="17" t="str">
        <f>IF('planning T3'!D20="","",'planning T3'!D20)</f>
        <v/>
      </c>
      <c r="O11" s="17" t="str">
        <f>IF('planning T3'!E20="","",'planning T3'!E20)</f>
        <v/>
      </c>
      <c r="P11" s="17" t="str">
        <f>IF(N11="","",IF(N11&gt;O11,2,1)*IF(N11&lt;O11,0,1))</f>
        <v/>
      </c>
      <c r="Q11" s="17" t="str">
        <f>IF('planning T3'!E20="","",'planning T3'!E20)</f>
        <v/>
      </c>
      <c r="R11" s="17" t="str">
        <f>IF('planning T3'!D20="","",'planning T3'!D20)</f>
        <v/>
      </c>
      <c r="S11" s="17" t="str">
        <f>IF(Q11="","",IF(Q11&gt;R11,2,1)*IF(Q11&lt;R11,0,1))</f>
        <v/>
      </c>
    </row>
    <row r="12" spans="1:19" ht="23.1" customHeight="1" thickBot="1"/>
    <row r="13" spans="1:19" s="20" customFormat="1" ht="18" customHeight="1" thickBot="1">
      <c r="B13" s="12" t="s">
        <v>5</v>
      </c>
      <c r="C13" s="12" t="s">
        <v>6</v>
      </c>
      <c r="D13" s="12" t="s">
        <v>7</v>
      </c>
      <c r="E13" s="12" t="s">
        <v>5</v>
      </c>
      <c r="F13" s="12" t="s">
        <v>6</v>
      </c>
      <c r="G13" s="12" t="s">
        <v>7</v>
      </c>
      <c r="H13" s="12" t="s">
        <v>5</v>
      </c>
      <c r="I13" s="12" t="s">
        <v>6</v>
      </c>
      <c r="J13" s="12" t="s">
        <v>7</v>
      </c>
      <c r="K13" s="12" t="s">
        <v>5</v>
      </c>
      <c r="L13" s="12" t="s">
        <v>6</v>
      </c>
      <c r="M13" s="12" t="s">
        <v>7</v>
      </c>
      <c r="N13" s="12" t="s">
        <v>5</v>
      </c>
      <c r="O13" s="12" t="s">
        <v>6</v>
      </c>
      <c r="P13" s="12" t="s">
        <v>7</v>
      </c>
      <c r="Q13" s="12" t="s">
        <v>5</v>
      </c>
      <c r="R13" s="12" t="s">
        <v>6</v>
      </c>
      <c r="S13" s="12" t="s">
        <v>7</v>
      </c>
    </row>
    <row r="14" spans="1:19" ht="16.5" thickBot="1">
      <c r="B14" s="17" t="str">
        <f t="shared" ref="B14:S14" si="0">IF(B7="","",SUM(B7:B11))</f>
        <v/>
      </c>
      <c r="C14" s="17" t="str">
        <f t="shared" si="0"/>
        <v/>
      </c>
      <c r="D14" s="17" t="str">
        <f t="shared" si="0"/>
        <v/>
      </c>
      <c r="E14" s="17" t="str">
        <f t="shared" si="0"/>
        <v/>
      </c>
      <c r="F14" s="17" t="str">
        <f t="shared" si="0"/>
        <v/>
      </c>
      <c r="G14" s="17" t="str">
        <f t="shared" si="0"/>
        <v/>
      </c>
      <c r="H14" s="17" t="str">
        <f t="shared" si="0"/>
        <v/>
      </c>
      <c r="I14" s="17" t="str">
        <f t="shared" si="0"/>
        <v/>
      </c>
      <c r="J14" s="17" t="str">
        <f t="shared" si="0"/>
        <v/>
      </c>
      <c r="K14" s="17" t="str">
        <f t="shared" si="0"/>
        <v/>
      </c>
      <c r="L14" s="17" t="str">
        <f t="shared" si="0"/>
        <v/>
      </c>
      <c r="M14" s="17" t="str">
        <f t="shared" si="0"/>
        <v/>
      </c>
      <c r="N14" s="17" t="str">
        <f t="shared" si="0"/>
        <v/>
      </c>
      <c r="O14" s="17" t="str">
        <f t="shared" si="0"/>
        <v/>
      </c>
      <c r="P14" s="17" t="str">
        <f t="shared" si="0"/>
        <v/>
      </c>
      <c r="Q14" s="17" t="str">
        <f t="shared" si="0"/>
        <v/>
      </c>
      <c r="R14" s="17" t="str">
        <f t="shared" si="0"/>
        <v/>
      </c>
      <c r="S14" s="17" t="str">
        <f t="shared" si="0"/>
        <v/>
      </c>
    </row>
    <row r="15" spans="1:19" ht="16.5" thickBot="1">
      <c r="B15" s="17" t="str">
        <f>IF(B14="","",B14-C14)</f>
        <v/>
      </c>
      <c r="C15" s="17" t="str">
        <f>IF(C14="","",B14/C14)</f>
        <v/>
      </c>
      <c r="D15" s="17"/>
      <c r="E15" s="17" t="str">
        <f>IF(E14="","",E14-F14)</f>
        <v/>
      </c>
      <c r="F15" s="17" t="str">
        <f>IF(F14="","",E14/F14)</f>
        <v/>
      </c>
      <c r="G15" s="17"/>
      <c r="H15" s="17" t="str">
        <f>IF(H14="","",H14-I14)</f>
        <v/>
      </c>
      <c r="I15" s="17" t="str">
        <f>IF(I14="","",H14/I14)</f>
        <v/>
      </c>
      <c r="J15" s="17"/>
      <c r="K15" s="17" t="str">
        <f>IF(K14="","",K14-L14)</f>
        <v/>
      </c>
      <c r="L15" s="17" t="str">
        <f>IF(L14="","",K14/L14)</f>
        <v/>
      </c>
      <c r="M15" s="17"/>
      <c r="N15" s="17" t="str">
        <f>IF(N14="","",N14-O14)</f>
        <v/>
      </c>
      <c r="O15" s="17" t="str">
        <f>IF(O14="","",N14/O14)</f>
        <v/>
      </c>
      <c r="P15" s="17"/>
      <c r="Q15" s="17" t="str">
        <f>IF(Q14="","",Q14-R14)</f>
        <v/>
      </c>
      <c r="R15" s="17" t="str">
        <f>IF(R14="","",Q14/R14)</f>
        <v/>
      </c>
      <c r="S15" s="17"/>
    </row>
    <row r="16" spans="1:19" s="20" customFormat="1" ht="16.5" thickBot="1">
      <c r="B16" s="12" t="s">
        <v>10</v>
      </c>
      <c r="C16" s="14" t="s">
        <v>11</v>
      </c>
      <c r="D16" s="12" t="s">
        <v>12</v>
      </c>
      <c r="E16" s="12" t="s">
        <v>10</v>
      </c>
      <c r="F16" s="14" t="s">
        <v>11</v>
      </c>
      <c r="G16" s="12" t="s">
        <v>12</v>
      </c>
      <c r="H16" s="12" t="s">
        <v>10</v>
      </c>
      <c r="I16" s="14" t="s">
        <v>11</v>
      </c>
      <c r="J16" s="12" t="s">
        <v>12</v>
      </c>
      <c r="K16" s="12" t="s">
        <v>10</v>
      </c>
      <c r="L16" s="14" t="s">
        <v>11</v>
      </c>
      <c r="M16" s="12" t="s">
        <v>12</v>
      </c>
      <c r="N16" s="12" t="s">
        <v>10</v>
      </c>
      <c r="O16" s="14" t="s">
        <v>11</v>
      </c>
      <c r="P16" s="12" t="s">
        <v>12</v>
      </c>
      <c r="Q16" s="12" t="s">
        <v>10</v>
      </c>
      <c r="R16" s="14" t="s">
        <v>11</v>
      </c>
      <c r="S16" s="12" t="s">
        <v>12</v>
      </c>
    </row>
    <row r="17" spans="1:19" ht="23.1" customHeight="1" thickBot="1"/>
    <row r="18" spans="1:19" s="20" customFormat="1" ht="16.5" thickBot="1">
      <c r="B18" s="12" t="s">
        <v>5</v>
      </c>
      <c r="C18" s="12" t="s">
        <v>6</v>
      </c>
      <c r="D18" s="12" t="s">
        <v>7</v>
      </c>
      <c r="E18" s="12" t="s">
        <v>5</v>
      </c>
      <c r="F18" s="12" t="s">
        <v>6</v>
      </c>
      <c r="G18" s="12" t="s">
        <v>7</v>
      </c>
      <c r="H18" s="12" t="s">
        <v>5</v>
      </c>
      <c r="I18" s="12" t="s">
        <v>6</v>
      </c>
      <c r="J18" s="12" t="s">
        <v>7</v>
      </c>
      <c r="K18" s="12" t="s">
        <v>5</v>
      </c>
      <c r="L18" s="12" t="s">
        <v>6</v>
      </c>
      <c r="M18" s="12" t="s">
        <v>7</v>
      </c>
      <c r="N18" s="12" t="s">
        <v>5</v>
      </c>
      <c r="O18" s="12" t="s">
        <v>6</v>
      </c>
      <c r="P18" s="12" t="s">
        <v>7</v>
      </c>
      <c r="Q18" s="12" t="s">
        <v>5</v>
      </c>
      <c r="R18" s="12" t="s">
        <v>6</v>
      </c>
      <c r="S18" s="12" t="s">
        <v>7</v>
      </c>
    </row>
    <row r="19" spans="1:19" ht="16.5" thickBot="1">
      <c r="A19" s="13" t="s">
        <v>8</v>
      </c>
      <c r="B19" s="17" t="str">
        <f>'points T1'!B14</f>
        <v/>
      </c>
      <c r="C19" s="17" t="str">
        <f>'points T1'!C14</f>
        <v/>
      </c>
      <c r="D19" s="17" t="str">
        <f>'points T1'!D14</f>
        <v/>
      </c>
      <c r="E19" s="17" t="str">
        <f>'points T1'!E14</f>
        <v/>
      </c>
      <c r="F19" s="17" t="str">
        <f>'points T1'!F14</f>
        <v/>
      </c>
      <c r="G19" s="17" t="str">
        <f>'points T1'!G14</f>
        <v/>
      </c>
      <c r="H19" s="17" t="str">
        <f>'points T1'!H14</f>
        <v/>
      </c>
      <c r="I19" s="17" t="str">
        <f>'points T1'!I14</f>
        <v/>
      </c>
      <c r="J19" s="17" t="str">
        <f>'points T1'!J14</f>
        <v/>
      </c>
      <c r="K19" s="17" t="str">
        <f>'points T1'!K14</f>
        <v/>
      </c>
      <c r="L19" s="17" t="str">
        <f>'points T1'!L14</f>
        <v/>
      </c>
      <c r="M19" s="17" t="str">
        <f>'points T1'!M14</f>
        <v/>
      </c>
      <c r="N19" s="17" t="str">
        <f>'points T1'!N14</f>
        <v/>
      </c>
      <c r="O19" s="17" t="str">
        <f>'points T1'!O14</f>
        <v/>
      </c>
      <c r="P19" s="17" t="str">
        <f>'points T1'!P14</f>
        <v/>
      </c>
      <c r="Q19" s="17" t="str">
        <f>'points T1'!Q14</f>
        <v/>
      </c>
      <c r="R19" s="17" t="str">
        <f>'points T1'!R14</f>
        <v/>
      </c>
      <c r="S19" s="17" t="str">
        <f>'points T1'!S14</f>
        <v/>
      </c>
    </row>
    <row r="20" spans="1:19" ht="16.5" thickBot="1">
      <c r="A20" s="13" t="s">
        <v>9</v>
      </c>
      <c r="B20" s="17" t="str">
        <f>'points T2'!B14</f>
        <v/>
      </c>
      <c r="C20" s="17" t="str">
        <f>'points T2'!C14</f>
        <v/>
      </c>
      <c r="D20" s="17" t="str">
        <f>'points T2'!D14</f>
        <v/>
      </c>
      <c r="E20" s="17" t="str">
        <f>'points T2'!E14</f>
        <v/>
      </c>
      <c r="F20" s="17" t="str">
        <f>'points T2'!F14</f>
        <v/>
      </c>
      <c r="G20" s="17" t="str">
        <f>'points T2'!G14</f>
        <v/>
      </c>
      <c r="H20" s="17" t="str">
        <f>'points T2'!H14</f>
        <v/>
      </c>
      <c r="I20" s="17" t="str">
        <f>'points T2'!I14</f>
        <v/>
      </c>
      <c r="J20" s="17" t="str">
        <f>'points T2'!J14</f>
        <v/>
      </c>
      <c r="K20" s="17" t="str">
        <f>'points T2'!K14</f>
        <v/>
      </c>
      <c r="L20" s="17" t="str">
        <f>'points T2'!L14</f>
        <v/>
      </c>
      <c r="M20" s="17" t="str">
        <f>'points T2'!M14</f>
        <v/>
      </c>
      <c r="N20" s="17" t="str">
        <f>'points T2'!N14</f>
        <v/>
      </c>
      <c r="O20" s="17" t="str">
        <f>'points T2'!O14</f>
        <v/>
      </c>
      <c r="P20" s="17" t="str">
        <f>'points T2'!P14</f>
        <v/>
      </c>
      <c r="Q20" s="17" t="str">
        <f>'points T2'!Q14</f>
        <v/>
      </c>
      <c r="R20" s="17" t="str">
        <f>'points T2'!R14</f>
        <v/>
      </c>
      <c r="S20" s="17" t="str">
        <f>'points T2'!S14</f>
        <v/>
      </c>
    </row>
    <row r="21" spans="1:19" ht="16.5" thickBot="1">
      <c r="A21" s="13" t="s">
        <v>29</v>
      </c>
      <c r="B21" s="17" t="str">
        <f t="shared" ref="B21:S21" si="1">B14</f>
        <v/>
      </c>
      <c r="C21" s="17" t="str">
        <f t="shared" si="1"/>
        <v/>
      </c>
      <c r="D21" s="17" t="str">
        <f t="shared" si="1"/>
        <v/>
      </c>
      <c r="E21" s="17" t="str">
        <f t="shared" si="1"/>
        <v/>
      </c>
      <c r="F21" s="17" t="str">
        <f t="shared" si="1"/>
        <v/>
      </c>
      <c r="G21" s="17" t="str">
        <f t="shared" si="1"/>
        <v/>
      </c>
      <c r="H21" s="17" t="str">
        <f t="shared" si="1"/>
        <v/>
      </c>
      <c r="I21" s="17" t="str">
        <f t="shared" si="1"/>
        <v/>
      </c>
      <c r="J21" s="17" t="str">
        <f t="shared" si="1"/>
        <v/>
      </c>
      <c r="K21" s="17" t="str">
        <f t="shared" si="1"/>
        <v/>
      </c>
      <c r="L21" s="17" t="str">
        <f t="shared" si="1"/>
        <v/>
      </c>
      <c r="M21" s="17" t="str">
        <f t="shared" si="1"/>
        <v/>
      </c>
      <c r="N21" s="17" t="str">
        <f t="shared" si="1"/>
        <v/>
      </c>
      <c r="O21" s="17" t="str">
        <f t="shared" si="1"/>
        <v/>
      </c>
      <c r="P21" s="17" t="str">
        <f t="shared" si="1"/>
        <v/>
      </c>
      <c r="Q21" s="17" t="str">
        <f t="shared" si="1"/>
        <v/>
      </c>
      <c r="R21" s="17" t="str">
        <f t="shared" si="1"/>
        <v/>
      </c>
      <c r="S21" s="17" t="str">
        <f t="shared" si="1"/>
        <v/>
      </c>
    </row>
    <row r="22" spans="1:19" ht="16.5" thickBot="1">
      <c r="A22" s="13" t="s">
        <v>24</v>
      </c>
      <c r="B22" s="17" t="str">
        <f>IF(B19="","",SUM(B19:B21))</f>
        <v/>
      </c>
      <c r="C22" s="17" t="str">
        <f t="shared" ref="C22:S22" si="2">IF(C19="","",SUM(C19:C21))</f>
        <v/>
      </c>
      <c r="D22" s="17" t="str">
        <f t="shared" si="2"/>
        <v/>
      </c>
      <c r="E22" s="17" t="str">
        <f t="shared" si="2"/>
        <v/>
      </c>
      <c r="F22" s="17" t="str">
        <f t="shared" si="2"/>
        <v/>
      </c>
      <c r="G22" s="17" t="str">
        <f t="shared" si="2"/>
        <v/>
      </c>
      <c r="H22" s="17" t="str">
        <f t="shared" si="2"/>
        <v/>
      </c>
      <c r="I22" s="17" t="str">
        <f t="shared" si="2"/>
        <v/>
      </c>
      <c r="J22" s="17" t="str">
        <f t="shared" si="2"/>
        <v/>
      </c>
      <c r="K22" s="17" t="str">
        <f t="shared" si="2"/>
        <v/>
      </c>
      <c r="L22" s="17" t="str">
        <f t="shared" si="2"/>
        <v/>
      </c>
      <c r="M22" s="17" t="str">
        <f t="shared" si="2"/>
        <v/>
      </c>
      <c r="N22" s="17" t="str">
        <f t="shared" si="2"/>
        <v/>
      </c>
      <c r="O22" s="17" t="str">
        <f t="shared" si="2"/>
        <v/>
      </c>
      <c r="P22" s="17" t="str">
        <f t="shared" si="2"/>
        <v/>
      </c>
      <c r="Q22" s="17" t="str">
        <f t="shared" si="2"/>
        <v/>
      </c>
      <c r="R22" s="17" t="str">
        <f t="shared" si="2"/>
        <v/>
      </c>
      <c r="S22" s="17" t="str">
        <f t="shared" si="2"/>
        <v/>
      </c>
    </row>
    <row r="23" spans="1:19" ht="16.5" thickBot="1">
      <c r="B23" s="17" t="str">
        <f>IF(B22="","",B22-C22)</f>
        <v/>
      </c>
      <c r="C23" s="17" t="str">
        <f>IF(C22="","",B22/C22)</f>
        <v/>
      </c>
      <c r="D23" s="17"/>
      <c r="E23" s="17" t="str">
        <f>IF(E22="","",E22-F22)</f>
        <v/>
      </c>
      <c r="F23" s="17" t="str">
        <f>IF(F22="","",E22/F22)</f>
        <v/>
      </c>
      <c r="G23" s="17"/>
      <c r="H23" s="17" t="str">
        <f>IF(H22="","",H22-I22)</f>
        <v/>
      </c>
      <c r="I23" s="17" t="str">
        <f>IF(I22="","",H22/I22)</f>
        <v/>
      </c>
      <c r="J23" s="17"/>
      <c r="K23" s="17" t="str">
        <f>IF(K22="","",K22-L22)</f>
        <v/>
      </c>
      <c r="L23" s="17" t="str">
        <f>IF(L22="","",K22/L22)</f>
        <v/>
      </c>
      <c r="M23" s="17"/>
      <c r="N23" s="17" t="str">
        <f>IF(N22="","",N22-O22)</f>
        <v/>
      </c>
      <c r="O23" s="17" t="str">
        <f>IF(O22="","",N22/O22)</f>
        <v/>
      </c>
      <c r="P23" s="17"/>
      <c r="Q23" s="17" t="str">
        <f>IF(Q22="","",Q22-R22)</f>
        <v/>
      </c>
      <c r="R23" s="17" t="str">
        <f>IF(R22="","",Q22/R22)</f>
        <v/>
      </c>
      <c r="S23" s="17"/>
    </row>
    <row r="24" spans="1:19" s="20" customFormat="1" ht="16.5" thickBot="1">
      <c r="B24" s="12" t="s">
        <v>10</v>
      </c>
      <c r="C24" s="14" t="s">
        <v>11</v>
      </c>
      <c r="D24" s="12" t="s">
        <v>12</v>
      </c>
      <c r="E24" s="12" t="s">
        <v>10</v>
      </c>
      <c r="F24" s="14" t="s">
        <v>11</v>
      </c>
      <c r="G24" s="12" t="s">
        <v>12</v>
      </c>
      <c r="H24" s="12" t="s">
        <v>10</v>
      </c>
      <c r="I24" s="14" t="s">
        <v>11</v>
      </c>
      <c r="J24" s="12" t="s">
        <v>12</v>
      </c>
      <c r="K24" s="12" t="s">
        <v>10</v>
      </c>
      <c r="L24" s="14" t="s">
        <v>11</v>
      </c>
      <c r="M24" s="12" t="s">
        <v>12</v>
      </c>
      <c r="N24" s="12" t="s">
        <v>10</v>
      </c>
      <c r="O24" s="14" t="s">
        <v>11</v>
      </c>
      <c r="P24" s="12" t="s">
        <v>12</v>
      </c>
      <c r="Q24" s="12" t="s">
        <v>10</v>
      </c>
      <c r="R24" s="14" t="s">
        <v>11</v>
      </c>
      <c r="S24" s="12" t="s">
        <v>12</v>
      </c>
    </row>
  </sheetData>
  <mergeCells count="9">
    <mergeCell ref="A1:S1"/>
    <mergeCell ref="A2:S2"/>
    <mergeCell ref="A3:S3"/>
    <mergeCell ref="K5:M5"/>
    <mergeCell ref="N5:P5"/>
    <mergeCell ref="Q5:S5"/>
    <mergeCell ref="B5:D5"/>
    <mergeCell ref="E5:G5"/>
    <mergeCell ref="H5:J5"/>
  </mergeCells>
  <phoneticPr fontId="0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4"/>
  <sheetViews>
    <sheetView workbookViewId="0">
      <selection activeCell="B44" sqref="B44"/>
    </sheetView>
  </sheetViews>
  <sheetFormatPr baseColWidth="10" defaultRowHeight="12.75"/>
  <cols>
    <col min="1" max="1" width="25.28515625" customWidth="1"/>
    <col min="2" max="9" width="6.42578125" customWidth="1"/>
    <col min="10" max="10" width="6.7109375" customWidth="1"/>
  </cols>
  <sheetData>
    <row r="1" spans="1:10" ht="39.950000000000003" customHeight="1">
      <c r="A1" s="144" t="str">
        <f>+'planning T1'!A1:G1</f>
        <v>CHAMPIONNAT DE FRANCE DE TORBALL 2022-2023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950000000000003" customHeight="1">
      <c r="A2" s="145" t="str">
        <f>+'planning T1'!A2:G2</f>
        <v>Division 1 Masculine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50.1" customHeight="1" thickBot="1">
      <c r="A3" s="146" t="str">
        <f>+'planning T1'!A3:G3</f>
        <v xml:space="preserve">Premier tour : CS AVH Toulouse 31, 18/02/2023 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s="23" customFormat="1" ht="18" customHeight="1">
      <c r="A4" s="49" t="str">
        <f>'planning T1'!C7</f>
        <v>Lisieux Handisport</v>
      </c>
      <c r="B4" s="50"/>
      <c r="C4" s="51" t="str">
        <f>IF(ISBLANK('planning T1'!D7),"",'planning T1'!D7)</f>
        <v/>
      </c>
      <c r="D4" s="52" t="s">
        <v>16</v>
      </c>
      <c r="E4" s="52" t="str">
        <f>IF(ISBLANK('planning T1'!E7),"",'planning T1'!E7)</f>
        <v/>
      </c>
      <c r="F4" s="53" t="str">
        <f>'planning T1'!F7</f>
        <v>ANICES Nice</v>
      </c>
      <c r="G4" s="54"/>
      <c r="H4" s="54"/>
      <c r="I4" s="55"/>
      <c r="J4" s="56"/>
    </row>
    <row r="5" spans="1:10" s="23" customFormat="1" ht="18" customHeight="1">
      <c r="A5" s="42" t="str">
        <f>'planning T1'!C8</f>
        <v>ASCND Marseille</v>
      </c>
      <c r="B5" s="24"/>
      <c r="C5" s="25" t="str">
        <f>IF(ISBLANK('planning T1'!D8),"",'planning T1'!D8)</f>
        <v/>
      </c>
      <c r="D5" s="26" t="s">
        <v>16</v>
      </c>
      <c r="E5" s="26" t="str">
        <f>IF(ISBLANK('planning T1'!E8),"",'planning T1'!E8)</f>
        <v/>
      </c>
      <c r="F5" s="32" t="str">
        <f>'planning T1'!F8</f>
        <v>CST Laval</v>
      </c>
      <c r="G5" s="43"/>
      <c r="H5" s="43"/>
      <c r="I5" s="44"/>
      <c r="J5" s="27"/>
    </row>
    <row r="6" spans="1:10" s="23" customFormat="1" ht="18" customHeight="1">
      <c r="A6" s="42" t="str">
        <f>'planning T1'!C9</f>
        <v>Grenoble Handisport</v>
      </c>
      <c r="B6" s="24"/>
      <c r="C6" s="25" t="str">
        <f>IF(ISBLANK('planning T1'!D9),"",'planning T1'!D9)</f>
        <v/>
      </c>
      <c r="D6" s="26" t="s">
        <v>16</v>
      </c>
      <c r="E6" s="26" t="str">
        <f>IF(ISBLANK('planning T1'!E9),"",'planning T1'!E9)</f>
        <v/>
      </c>
      <c r="F6" s="32" t="str">
        <f>'planning T1'!F9</f>
        <v>CS AVH Toulouse 31</v>
      </c>
      <c r="G6" s="43"/>
      <c r="H6" s="43"/>
      <c r="I6" s="44"/>
      <c r="J6" s="27"/>
    </row>
    <row r="7" spans="1:10" s="23" customFormat="1" ht="18" customHeight="1">
      <c r="A7" s="42" t="str">
        <f>'planning T1'!C10</f>
        <v>CST Laval</v>
      </c>
      <c r="B7" s="24"/>
      <c r="C7" s="25" t="str">
        <f>IF(ISBLANK('planning T1'!D10),"",'planning T1'!D10)</f>
        <v/>
      </c>
      <c r="D7" s="26" t="s">
        <v>16</v>
      </c>
      <c r="E7" s="26" t="str">
        <f>IF(ISBLANK('planning T1'!E10),"",'planning T1'!E10)</f>
        <v/>
      </c>
      <c r="F7" s="32" t="str">
        <f>'planning T1'!F10</f>
        <v>Lisieux Handisport</v>
      </c>
      <c r="G7" s="43"/>
      <c r="H7" s="43"/>
      <c r="I7" s="44"/>
      <c r="J7" s="27"/>
    </row>
    <row r="8" spans="1:10" s="23" customFormat="1" ht="18" customHeight="1">
      <c r="A8" s="42" t="str">
        <f>'planning T1'!C11</f>
        <v>ANICES Nice</v>
      </c>
      <c r="B8" s="24"/>
      <c r="C8" s="25" t="str">
        <f>IF(ISBLANK('planning T1'!D11),"",'planning T1'!D11)</f>
        <v/>
      </c>
      <c r="D8" s="26" t="s">
        <v>16</v>
      </c>
      <c r="E8" s="26" t="str">
        <f>IF(ISBLANK('planning T1'!E11),"",'planning T1'!E11)</f>
        <v/>
      </c>
      <c r="F8" s="32" t="str">
        <f>'planning T1'!F11</f>
        <v>ASCND Marseille</v>
      </c>
      <c r="G8" s="43"/>
      <c r="H8" s="43"/>
      <c r="I8" s="44"/>
      <c r="J8" s="27"/>
    </row>
    <row r="9" spans="1:10" s="23" customFormat="1" ht="18" customHeight="1">
      <c r="A9" s="45" t="str">
        <f>'planning T1'!C12</f>
        <v>CST Laval</v>
      </c>
      <c r="B9" s="24"/>
      <c r="C9" s="25" t="str">
        <f>IF(ISBLANK('planning T1'!D12),"",'planning T1'!D12)</f>
        <v/>
      </c>
      <c r="D9" s="26" t="s">
        <v>16</v>
      </c>
      <c r="E9" s="26" t="str">
        <f>IF(ISBLANK('planning T1'!E12),"",'planning T1'!E12)</f>
        <v/>
      </c>
      <c r="F9" s="32" t="str">
        <f>'planning T1'!F12</f>
        <v>Grenoble Handisport</v>
      </c>
      <c r="G9" s="43"/>
      <c r="H9" s="43"/>
      <c r="I9" s="44"/>
      <c r="J9" s="27"/>
    </row>
    <row r="10" spans="1:10" s="23" customFormat="1" ht="18" customHeight="1">
      <c r="A10" s="42" t="str">
        <f>'planning T1'!C13</f>
        <v>CS AVH Toulouse 31</v>
      </c>
      <c r="B10" s="24"/>
      <c r="C10" s="25" t="str">
        <f>IF(ISBLANK('planning T1'!D13),"",'planning T1'!D13)</f>
        <v/>
      </c>
      <c r="D10" s="26" t="s">
        <v>16</v>
      </c>
      <c r="E10" s="26" t="str">
        <f>IF(ISBLANK('planning T1'!E13),"",'planning T1'!E13)</f>
        <v/>
      </c>
      <c r="F10" s="32" t="str">
        <f>'planning T1'!F13</f>
        <v>ASCND Marseille</v>
      </c>
      <c r="G10" s="43"/>
      <c r="H10" s="43"/>
      <c r="I10" s="44"/>
      <c r="J10" s="27"/>
    </row>
    <row r="11" spans="1:10" s="23" customFormat="1" ht="18" customHeight="1">
      <c r="A11" s="42" t="str">
        <f>'planning T1'!C14</f>
        <v>Grenoble Handisport</v>
      </c>
      <c r="B11" s="24"/>
      <c r="C11" s="25" t="str">
        <f>IF(ISBLANK('planning T1'!D14),"",'planning T1'!D14)</f>
        <v/>
      </c>
      <c r="D11" s="26" t="s">
        <v>16</v>
      </c>
      <c r="E11" s="26" t="str">
        <f>IF(ISBLANK('planning T1'!E14),"",'planning T1'!E14)</f>
        <v/>
      </c>
      <c r="F11" s="32" t="str">
        <f>'planning T1'!F14</f>
        <v>Lisieux Handisport</v>
      </c>
      <c r="G11" s="43"/>
      <c r="H11" s="43"/>
      <c r="I11" s="44"/>
      <c r="J11" s="27"/>
    </row>
    <row r="12" spans="1:10" s="23" customFormat="1" ht="18" customHeight="1">
      <c r="A12" s="42" t="str">
        <f>'planning T1'!C15</f>
        <v>CST Laval</v>
      </c>
      <c r="B12" s="24"/>
      <c r="C12" s="25" t="str">
        <f>IF(ISBLANK('planning T1'!D15),"",'planning T1'!D15)</f>
        <v/>
      </c>
      <c r="D12" s="26" t="s">
        <v>16</v>
      </c>
      <c r="E12" s="26" t="str">
        <f>IF(ISBLANK('planning T1'!E15),"",'planning T1'!E15)</f>
        <v/>
      </c>
      <c r="F12" s="36" t="str">
        <f>'planning T1'!F15</f>
        <v>ANICES Nice</v>
      </c>
      <c r="G12" s="43"/>
      <c r="H12" s="43"/>
      <c r="I12" s="44"/>
      <c r="J12" s="27"/>
    </row>
    <row r="13" spans="1:10" s="23" customFormat="1" ht="18" customHeight="1">
      <c r="A13" s="42" t="str">
        <f>'planning T1'!C16</f>
        <v>ASCND Marseille</v>
      </c>
      <c r="B13" s="24"/>
      <c r="C13" s="25" t="str">
        <f>IF(ISBLANK('planning T1'!D16),"",'planning T1'!D16)</f>
        <v/>
      </c>
      <c r="D13" s="26" t="s">
        <v>16</v>
      </c>
      <c r="E13" s="26" t="str">
        <f>IF(ISBLANK('planning T1'!E16),"",'planning T1'!E16)</f>
        <v/>
      </c>
      <c r="F13" s="32" t="str">
        <f>'planning T1'!F16</f>
        <v>Grenoble Handisport</v>
      </c>
      <c r="G13" s="43"/>
      <c r="H13" s="43"/>
      <c r="I13" s="44"/>
      <c r="J13" s="27"/>
    </row>
    <row r="14" spans="1:10" s="23" customFormat="1" ht="18" customHeight="1">
      <c r="A14" s="42" t="str">
        <f>'planning T1'!C17</f>
        <v>Lisieux Handisport</v>
      </c>
      <c r="B14" s="24"/>
      <c r="C14" s="25" t="str">
        <f>IF(ISBLANK('planning T1'!D17),"",'planning T1'!D17)</f>
        <v/>
      </c>
      <c r="D14" s="26" t="s">
        <v>16</v>
      </c>
      <c r="E14" s="26" t="str">
        <f>IF(ISBLANK('planning T1'!E17),"",'planning T1'!E17)</f>
        <v/>
      </c>
      <c r="F14" s="32" t="str">
        <f>'planning T1'!F17</f>
        <v>CS AVH Toulouse 31</v>
      </c>
      <c r="G14" s="43"/>
      <c r="H14" s="43"/>
      <c r="I14" s="44"/>
      <c r="J14" s="27"/>
    </row>
    <row r="15" spans="1:10" s="23" customFormat="1" ht="18" customHeight="1">
      <c r="A15" s="42" t="str">
        <f>'planning T1'!C18</f>
        <v>Grenoble Handisport</v>
      </c>
      <c r="B15" s="24"/>
      <c r="C15" s="25" t="str">
        <f>IF(ISBLANK('planning T1'!D18),"",'planning T1'!D18)</f>
        <v/>
      </c>
      <c r="D15" s="26" t="s">
        <v>16</v>
      </c>
      <c r="E15" s="26" t="str">
        <f>IF(ISBLANK('planning T1'!E18),"",'planning T1'!E18)</f>
        <v/>
      </c>
      <c r="F15" s="32" t="str">
        <f>'planning T1'!F18</f>
        <v>ANICES Nice</v>
      </c>
      <c r="G15" s="43"/>
      <c r="H15" s="43"/>
      <c r="I15" s="44"/>
      <c r="J15" s="27"/>
    </row>
    <row r="16" spans="1:10" s="23" customFormat="1" ht="18" customHeight="1">
      <c r="A16" s="45" t="str">
        <f>'planning T1'!C19</f>
        <v>CS AVH Toulouse 31</v>
      </c>
      <c r="B16" s="24"/>
      <c r="C16" s="25" t="str">
        <f>IF(ISBLANK('planning T1'!D19),"",'planning T1'!D19)</f>
        <v/>
      </c>
      <c r="D16" s="26" t="s">
        <v>16</v>
      </c>
      <c r="E16" s="26" t="str">
        <f>IF(ISBLANK('planning T1'!E19),"",'planning T1'!E19)</f>
        <v/>
      </c>
      <c r="F16" s="32" t="str">
        <f>'planning T1'!F19</f>
        <v>CST Laval</v>
      </c>
      <c r="G16" s="43"/>
      <c r="H16" s="43"/>
      <c r="I16" s="44"/>
      <c r="J16" s="27"/>
    </row>
    <row r="17" spans="1:10" s="23" customFormat="1" ht="18" customHeight="1">
      <c r="A17" s="42" t="str">
        <f>'planning T1'!C20</f>
        <v>Lisieux Handisport</v>
      </c>
      <c r="B17" s="24"/>
      <c r="C17" s="25" t="str">
        <f>IF(ISBLANK('planning T1'!D20),"",'planning T1'!D20)</f>
        <v/>
      </c>
      <c r="D17" s="26" t="s">
        <v>16</v>
      </c>
      <c r="E17" s="26" t="str">
        <f>IF(ISBLANK('planning T1'!E20),"",'planning T1'!E20)</f>
        <v/>
      </c>
      <c r="F17" s="32" t="str">
        <f>'planning T1'!F20</f>
        <v>ASCND Marseille</v>
      </c>
      <c r="G17" s="43"/>
      <c r="H17" s="43"/>
      <c r="I17" s="44"/>
      <c r="J17" s="27"/>
    </row>
    <row r="18" spans="1:10" s="23" customFormat="1" ht="18" customHeight="1" thickBot="1">
      <c r="A18" s="46" t="str">
        <f>'planning T1'!C21</f>
        <v>ANICES Nice</v>
      </c>
      <c r="B18" s="28"/>
      <c r="C18" s="29" t="str">
        <f>IF(ISBLANK('planning T1'!D21),"",'planning T1'!D21)</f>
        <v/>
      </c>
      <c r="D18" s="30" t="s">
        <v>16</v>
      </c>
      <c r="E18" s="30" t="str">
        <f>IF(ISBLANK('planning T1'!E21),"",'planning T1'!E21)</f>
        <v/>
      </c>
      <c r="F18" s="94" t="str">
        <f>'planning T1'!F21</f>
        <v>CS AVH Toulouse 31</v>
      </c>
      <c r="G18" s="47"/>
      <c r="H18" s="47"/>
      <c r="I18" s="48"/>
      <c r="J18" s="31"/>
    </row>
    <row r="19" spans="1:10" s="88" customFormat="1" ht="120" customHeight="1" thickBot="1">
      <c r="A19" s="148" t="s">
        <v>17</v>
      </c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ht="35.1" customHeight="1" thickBot="1">
      <c r="A20" s="74" t="s">
        <v>18</v>
      </c>
      <c r="B20" s="75" t="s">
        <v>19</v>
      </c>
      <c r="C20" s="76" t="s">
        <v>20</v>
      </c>
      <c r="D20" s="76" t="s">
        <v>13</v>
      </c>
      <c r="E20" s="76" t="s">
        <v>14</v>
      </c>
      <c r="F20" s="76" t="s">
        <v>15</v>
      </c>
      <c r="G20" s="76" t="s">
        <v>25</v>
      </c>
      <c r="H20" s="76" t="s">
        <v>26</v>
      </c>
      <c r="I20" s="76" t="s">
        <v>27</v>
      </c>
      <c r="J20" s="108" t="s">
        <v>28</v>
      </c>
    </row>
    <row r="21" spans="1:10" s="23" customFormat="1" ht="18" customHeight="1">
      <c r="A21" s="22" t="str">
        <f>+$A$4</f>
        <v>Lisieux Handisport</v>
      </c>
      <c r="B21" s="65" t="str">
        <f>'points T1'!$D$14</f>
        <v/>
      </c>
      <c r="C21" s="66">
        <f t="shared" ref="C21:C26" si="0">SUM(D21:F21)</f>
        <v>0</v>
      </c>
      <c r="D21" s="66">
        <f>IF('points T1'!$D$7=2,1,0)+IF('points T1'!$D$8=2,1,0)+IF('points T1'!$D$9=2,1,0)+IF('points T1'!$D$10=2,1,0)+IF('points T1'!$D$11=2,1,0)</f>
        <v>0</v>
      </c>
      <c r="E21" s="66">
        <f>IF('points T1'!$D$7=1,1,0)+IF('points T1'!$D$8=1,1,0)+IF('points T1'!$D$9=1,1,0)+IF('points T1'!$D$10=1,1,0)+IF('points T1'!$D$11=1,1,0)</f>
        <v>0</v>
      </c>
      <c r="F21" s="66">
        <f>IF('points T1'!$D$7=0,1,0)+IF('points T1'!$D$8=0,1,0)+IF('points T1'!$D$9=0,1,0)+IF('points T1'!$D$10=0,1,0)+IF('points T1'!$D$11=0,1,0)</f>
        <v>0</v>
      </c>
      <c r="G21" s="65" t="str">
        <f>'points T1'!$B$14</f>
        <v/>
      </c>
      <c r="H21" s="65" t="str">
        <f>'points T1'!$C$14</f>
        <v/>
      </c>
      <c r="I21" s="67" t="e">
        <f t="shared" ref="I21:I26" si="1">G21-H21</f>
        <v>#VALUE!</v>
      </c>
      <c r="J21" s="68" t="e">
        <f t="shared" ref="J21:J26" si="2">G21/H21</f>
        <v>#VALUE!</v>
      </c>
    </row>
    <row r="22" spans="1:10" s="23" customFormat="1" ht="18" customHeight="1">
      <c r="A22" s="27" t="str">
        <f>+$A$5</f>
        <v>ASCND Marseille</v>
      </c>
      <c r="B22" s="69" t="str">
        <f>'points T1'!$G$14</f>
        <v/>
      </c>
      <c r="C22" s="70">
        <f t="shared" si="0"/>
        <v>0</v>
      </c>
      <c r="D22" s="70">
        <f>IF('points T1'!$G$7=2,1,0)+IF('points T1'!$G$8=2,1,0)+IF('points T1'!$G$9=2,1,0)+IF('points T1'!$G$10=2,1,0)+IF('points T1'!$G$11=2,1,0)</f>
        <v>0</v>
      </c>
      <c r="E22" s="70">
        <f>IF('points T1'!$G$7=1,1,0)+IF('points T1'!$G$8=1,1,0)+IF('points T1'!$G$9=1,1,0)+IF('points T1'!$G$10=1,1,0)+IF('points T1'!$G$11=1,1,0)</f>
        <v>0</v>
      </c>
      <c r="F22" s="70">
        <f>IF('points T1'!$G$7=0,1,0)+IF('points T1'!$G$8=0,1,0)+IF('points T1'!$G$9=0,1,0)+IF('points T1'!$G$10=0,1,0)+IF('points T1'!$G$11=0,1,0)</f>
        <v>0</v>
      </c>
      <c r="G22" s="69" t="str">
        <f>'points T1'!$E$14</f>
        <v/>
      </c>
      <c r="H22" s="69" t="str">
        <f>'points T1'!$F$14</f>
        <v/>
      </c>
      <c r="I22" s="71" t="e">
        <f t="shared" si="1"/>
        <v>#VALUE!</v>
      </c>
      <c r="J22" s="72" t="e">
        <f>G22/H22</f>
        <v>#VALUE!</v>
      </c>
    </row>
    <row r="23" spans="1:10" s="23" customFormat="1" ht="18" customHeight="1">
      <c r="A23" s="45" t="str">
        <f>+$A$6</f>
        <v>Grenoble Handisport</v>
      </c>
      <c r="B23" s="69" t="str">
        <f>'points T1'!$J$14</f>
        <v/>
      </c>
      <c r="C23" s="70">
        <f t="shared" si="0"/>
        <v>0</v>
      </c>
      <c r="D23" s="70">
        <f>IF('points T1'!$J$7=2,1,0)+IF('points T1'!$J$8=2,1,0)+IF('points T1'!$J$9=2,1,0)+IF('points T1'!$J$10=2,1,0)+IF('points T1'!$J$11=2,1,0)</f>
        <v>0</v>
      </c>
      <c r="E23" s="70">
        <f>IF('points T1'!$J$7=1,1,0)+IF('points T1'!$J$8=1,1,0)+IF('points T1'!$J$9=1,1,0)+IF('points T1'!$J$10=1,1,0)+IF('points T1'!$J$11=1,1,0)</f>
        <v>0</v>
      </c>
      <c r="F23" s="70">
        <f>IF('points T1'!$J$7=0,1,0)+IF('points T1'!$J$8=0,1,0)+IF('points T1'!$J$9=0,1,0)+IF('points T1'!$J$10=0,1,0)+IF('points T1'!$J$11=0,1,0)</f>
        <v>0</v>
      </c>
      <c r="G23" s="69" t="str">
        <f>'points T1'!$H$14</f>
        <v/>
      </c>
      <c r="H23" s="69" t="str">
        <f>'points T1'!$I$14</f>
        <v/>
      </c>
      <c r="I23" s="71" t="e">
        <f t="shared" si="1"/>
        <v>#VALUE!</v>
      </c>
      <c r="J23" s="72" t="e">
        <f t="shared" si="2"/>
        <v>#VALUE!</v>
      </c>
    </row>
    <row r="24" spans="1:10" s="23" customFormat="1" ht="18" customHeight="1">
      <c r="A24" s="42" t="str">
        <f>+$F$6</f>
        <v>CS AVH Toulouse 31</v>
      </c>
      <c r="B24" s="69" t="str">
        <f>'points T1'!$M$14</f>
        <v/>
      </c>
      <c r="C24" s="70">
        <f t="shared" si="0"/>
        <v>0</v>
      </c>
      <c r="D24" s="70">
        <f>IF('points T1'!$M$7=2,1,0)+IF('points T1'!$M$8=2,1,0)+IF('points T1'!$M$9=2,1,0)+IF('points T1'!$M$10=2,1,0)+IF('points T1'!$M$11=2,1,0)</f>
        <v>0</v>
      </c>
      <c r="E24" s="70">
        <f>IF('points T1'!$M$7=1,1,0)+IF('points T1'!$M$8=1,1,0)+IF('points T1'!$M$9=1,1,0)+IF('points T1'!$M$10=1,1,0)+IF('points T1'!$M$11=1,1,0)</f>
        <v>0</v>
      </c>
      <c r="F24" s="70">
        <f>IF('points T1'!$M$7=0,1,0)+IF('points T1'!$M$8=0,1,0)+IF('points T1'!$M$9=0,1,0)+IF('points T1'!$M$10=0,1,0)+IF('points T1'!$M$11=0,1,0)</f>
        <v>0</v>
      </c>
      <c r="G24" s="69" t="str">
        <f>'points T1'!$K$14</f>
        <v/>
      </c>
      <c r="H24" s="69" t="str">
        <f>'points T1'!$L$14</f>
        <v/>
      </c>
      <c r="I24" s="71" t="e">
        <f t="shared" si="1"/>
        <v>#VALUE!</v>
      </c>
      <c r="J24" s="72" t="e">
        <f t="shared" si="2"/>
        <v>#VALUE!</v>
      </c>
    </row>
    <row r="25" spans="1:10" s="23" customFormat="1" ht="18" customHeight="1">
      <c r="A25" s="42" t="str">
        <f>+$F$5</f>
        <v>CST Laval</v>
      </c>
      <c r="B25" s="69" t="str">
        <f>'points T1'!$P$14</f>
        <v/>
      </c>
      <c r="C25" s="70">
        <f t="shared" si="0"/>
        <v>0</v>
      </c>
      <c r="D25" s="70">
        <f>IF('points T1'!$P$7=2,1,0)+IF('points T1'!$P$8=2,1,0)+IF('points T1'!$P$9=2,1,0)+IF('points T1'!$P$10=2,1,0)+IF('points T1'!$P$11=2,1,0)</f>
        <v>0</v>
      </c>
      <c r="E25" s="70">
        <f>IF('points T1'!$P$7=1,1,0)+IF('points T1'!$P$8=1,1,0)+IF('points T1'!$P$9=1,1,0)+IF('points T1'!$P$10=1,1,0)+IF('points T1'!$P$11=1,1,0)</f>
        <v>0</v>
      </c>
      <c r="F25" s="70">
        <f>IF('points T1'!$P$7=0,1,0)+IF('points T1'!$P$8=0,1,0)+IF('points T1'!$P$9=0,1,0)+IF('points T1'!$P$10=0,1,0)+IF('points T1'!$P$11=0,1,0)</f>
        <v>0</v>
      </c>
      <c r="G25" s="69" t="str">
        <f>'points T1'!$N$14</f>
        <v/>
      </c>
      <c r="H25" s="69" t="str">
        <f>'points T1'!$O$14</f>
        <v/>
      </c>
      <c r="I25" s="71" t="e">
        <f t="shared" si="1"/>
        <v>#VALUE!</v>
      </c>
      <c r="J25" s="72" t="e">
        <f t="shared" si="2"/>
        <v>#VALUE!</v>
      </c>
    </row>
    <row r="26" spans="1:10" s="23" customFormat="1" ht="18" customHeight="1" thickBot="1">
      <c r="A26" s="42" t="str">
        <f>+$F$4</f>
        <v>ANICES Nice</v>
      </c>
      <c r="B26" s="103" t="str">
        <f>'points T1'!$S$14</f>
        <v/>
      </c>
      <c r="C26" s="104">
        <f t="shared" si="0"/>
        <v>0</v>
      </c>
      <c r="D26" s="104">
        <f>IF('points T1'!$S$7=2,1,0)+IF('points T1'!$S$8=2,1,0)+IF('points T1'!$S$9=2,1,0)+IF('points T1'!$S$10=2,1,0)+IF('points T1'!$S$11=2,1,0)</f>
        <v>0</v>
      </c>
      <c r="E26" s="104">
        <f>IF('points T1'!$S$7=1,1,0)+IF('points T1'!$S$8=1,1,0)+IF('points T1'!$S$9=1,1,0)+IF('points T1'!$S$10=1,1,0)+IF('points T1'!$S$11=1,1,0)</f>
        <v>0</v>
      </c>
      <c r="F26" s="104">
        <f>IF('points T1'!$S$7=0,1,0)+IF('points T1'!$S$8=0,1,0)+IF('points T1'!$S$9=0,1,0)+IF('points T1'!$S$10=0,1,0)+IF('points T1'!$S$11=0,1,0)</f>
        <v>0</v>
      </c>
      <c r="G26" s="103" t="str">
        <f>'points T1'!$Q$14</f>
        <v/>
      </c>
      <c r="H26" s="103" t="str">
        <f>'points T1'!$R$14</f>
        <v/>
      </c>
      <c r="I26" s="105" t="e">
        <f t="shared" si="1"/>
        <v>#VALUE!</v>
      </c>
      <c r="J26" s="107" t="e">
        <f t="shared" si="2"/>
        <v>#VALUE!</v>
      </c>
    </row>
    <row r="27" spans="1:10" s="23" customFormat="1" ht="18" customHeight="1" thickBot="1">
      <c r="A27" s="93" t="s">
        <v>21</v>
      </c>
      <c r="B27" s="82">
        <f t="shared" ref="B27:I27" si="3">SUM(B21:B26)</f>
        <v>0</v>
      </c>
      <c r="C27" s="83">
        <f t="shared" si="3"/>
        <v>0</v>
      </c>
      <c r="D27" s="83">
        <f t="shared" si="3"/>
        <v>0</v>
      </c>
      <c r="E27" s="8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  <c r="I27" s="83" t="e">
        <f t="shared" si="3"/>
        <v>#VALUE!</v>
      </c>
      <c r="J27" s="83"/>
    </row>
    <row r="28" spans="1:10" s="23" customFormat="1" ht="50.1" customHeight="1">
      <c r="A28" s="147" t="str">
        <f>'planning T1'!A1:G1</f>
        <v>CHAMPIONNAT DE FRANCE DE TORBALL 2022-2023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s="23" customFormat="1" ht="50.1" customHeight="1">
      <c r="A29" s="145" t="str">
        <f>'planning T2'!A2:G2</f>
        <v>Division 1 Masculine</v>
      </c>
      <c r="B29" s="145"/>
      <c r="C29" s="145"/>
      <c r="D29" s="145"/>
      <c r="E29" s="145"/>
      <c r="F29" s="145"/>
      <c r="G29" s="145"/>
      <c r="H29" s="145"/>
      <c r="I29" s="145"/>
      <c r="J29" s="145"/>
    </row>
    <row r="30" spans="1:10" s="106" customFormat="1" ht="50.1" customHeight="1" thickBot="1">
      <c r="A30" s="150" t="str">
        <f>'planning T2'!A3:G3</f>
        <v>Deuxième tour : CS AVH Toulouse 31, 18/02/2023 - CST Laval, 03/06/2023</v>
      </c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s="23" customFormat="1" ht="18" customHeight="1">
      <c r="A31" s="33" t="str">
        <f>'planning T2'!$C$7</f>
        <v>Grenoble Handisport</v>
      </c>
      <c r="B31" s="57"/>
      <c r="C31" s="58" t="str">
        <f>IF(ISBLANK('planning T2'!D7),"",'planning T2'!D7)</f>
        <v/>
      </c>
      <c r="D31" s="21" t="s">
        <v>16</v>
      </c>
      <c r="E31" s="59" t="str">
        <f>IF(ISBLANK('planning T2'!E7),"",'planning T2'!E7)</f>
        <v/>
      </c>
      <c r="F31" s="33" t="str">
        <f>'planning T2'!$F$7</f>
        <v>ASCND Marseille</v>
      </c>
      <c r="G31" s="34"/>
      <c r="H31" s="34"/>
      <c r="I31" s="34"/>
      <c r="J31" s="35"/>
    </row>
    <row r="32" spans="1:10" s="23" customFormat="1" ht="18" customHeight="1">
      <c r="A32" s="32" t="str">
        <f>'planning T2'!$C$8</f>
        <v>CS AVH Toulouse 31</v>
      </c>
      <c r="B32" s="45"/>
      <c r="C32" s="60" t="str">
        <f>IF(ISBLANK('planning T2'!D8),"",'planning T2'!D8)</f>
        <v/>
      </c>
      <c r="D32" s="26" t="s">
        <v>16</v>
      </c>
      <c r="E32" s="61" t="str">
        <f>IF(ISBLANK('planning T2'!E8),"",'planning T2'!E8)</f>
        <v/>
      </c>
      <c r="F32" s="32" t="str">
        <f>'planning T2'!$F$8</f>
        <v>Lisieux Handisport</v>
      </c>
      <c r="G32" s="37"/>
      <c r="H32" s="37"/>
      <c r="I32" s="37"/>
      <c r="J32" s="38"/>
    </row>
    <row r="33" spans="1:10" s="23" customFormat="1" ht="18" customHeight="1">
      <c r="A33" s="32" t="str">
        <f>'planning T2'!$C$9</f>
        <v>ANICES Nice</v>
      </c>
      <c r="B33" s="45"/>
      <c r="C33" s="60" t="str">
        <f>IF(ISBLANK('planning T2'!D9),"",'planning T2'!D9)</f>
        <v/>
      </c>
      <c r="D33" s="26" t="s">
        <v>16</v>
      </c>
      <c r="E33" s="61" t="str">
        <f>IF(ISBLANK('planning T2'!E9),"",'planning T2'!E9)</f>
        <v/>
      </c>
      <c r="F33" s="32" t="str">
        <f>'planning T2'!$F$9</f>
        <v>CST Laval</v>
      </c>
      <c r="G33" s="37"/>
      <c r="H33" s="37"/>
      <c r="I33" s="37"/>
      <c r="J33" s="38"/>
    </row>
    <row r="34" spans="1:10" s="23" customFormat="1" ht="18" customHeight="1">
      <c r="A34" s="32" t="str">
        <f>'planning T2'!$F$8</f>
        <v>Lisieux Handisport</v>
      </c>
      <c r="B34" s="45"/>
      <c r="C34" s="60" t="str">
        <f>IF(ISBLANK('planning T2'!D10),"",'planning T2'!D10)</f>
        <v/>
      </c>
      <c r="D34" s="26" t="s">
        <v>16</v>
      </c>
      <c r="E34" s="61" t="str">
        <f>IF(ISBLANK('planning T2'!E10),"",'planning T2'!E10)</f>
        <v/>
      </c>
      <c r="F34" s="32" t="str">
        <f>'planning T2'!$C$7</f>
        <v>Grenoble Handisport</v>
      </c>
      <c r="G34" s="37"/>
      <c r="H34" s="37"/>
      <c r="I34" s="37"/>
      <c r="J34" s="38"/>
    </row>
    <row r="35" spans="1:10" s="23" customFormat="1" ht="18" customHeight="1">
      <c r="A35" s="32" t="str">
        <f>'planning T2'!$F$7</f>
        <v>ASCND Marseille</v>
      </c>
      <c r="B35" s="45"/>
      <c r="C35" s="60" t="str">
        <f>IF(ISBLANK('planning T2'!D11),"",'planning T2'!D11)</f>
        <v/>
      </c>
      <c r="D35" s="26" t="s">
        <v>16</v>
      </c>
      <c r="E35" s="61" t="str">
        <f>IF(ISBLANK('planning T2'!E11),"",'planning T2'!E11)</f>
        <v/>
      </c>
      <c r="F35" s="32" t="str">
        <f>'planning T2'!$C$8</f>
        <v>CS AVH Toulouse 31</v>
      </c>
      <c r="G35" s="37"/>
      <c r="H35" s="37"/>
      <c r="I35" s="37"/>
      <c r="J35" s="38"/>
    </row>
    <row r="36" spans="1:10" s="23" customFormat="1" ht="18" customHeight="1">
      <c r="A36" s="32" t="str">
        <f>'planning T2'!$F$8</f>
        <v>Lisieux Handisport</v>
      </c>
      <c r="B36" s="45"/>
      <c r="C36" s="60" t="str">
        <f>IF(ISBLANK('planning T2'!D12),"",'planning T2'!D12)</f>
        <v/>
      </c>
      <c r="D36" s="26" t="s">
        <v>16</v>
      </c>
      <c r="E36" s="61" t="str">
        <f>IF(ISBLANK('planning T2'!E12),"",'planning T2'!E12)</f>
        <v/>
      </c>
      <c r="F36" s="32" t="str">
        <f>'planning T2'!$F$9</f>
        <v>CST Laval</v>
      </c>
      <c r="G36" s="37"/>
      <c r="H36" s="37"/>
      <c r="I36" s="37"/>
      <c r="J36" s="38"/>
    </row>
    <row r="37" spans="1:10" s="23" customFormat="1" ht="18" customHeight="1">
      <c r="A37" s="32" t="str">
        <f>'planning T2'!$C$8</f>
        <v>CS AVH Toulouse 31</v>
      </c>
      <c r="B37" s="45"/>
      <c r="C37" s="60" t="str">
        <f>IF(ISBLANK('planning T2'!D13),"",'planning T2'!D13)</f>
        <v/>
      </c>
      <c r="D37" s="26" t="s">
        <v>16</v>
      </c>
      <c r="E37" s="61" t="str">
        <f>IF(ISBLANK('planning T2'!E13),"",'planning T2'!E13)</f>
        <v/>
      </c>
      <c r="F37" s="32" t="str">
        <f>'planning T2'!$C$9</f>
        <v>ANICES Nice</v>
      </c>
      <c r="G37" s="37"/>
      <c r="H37" s="37"/>
      <c r="I37" s="37"/>
      <c r="J37" s="38"/>
    </row>
    <row r="38" spans="1:10" s="23" customFormat="1" ht="18" customHeight="1">
      <c r="A38" s="32" t="str">
        <f>'planning T2'!$C$7</f>
        <v>Grenoble Handisport</v>
      </c>
      <c r="B38" s="45"/>
      <c r="C38" s="60" t="str">
        <f>IF(ISBLANK('planning T2'!D14),"",'planning T2'!D14)</f>
        <v/>
      </c>
      <c r="D38" s="26" t="s">
        <v>16</v>
      </c>
      <c r="E38" s="61" t="str">
        <f>IF(ISBLANK('planning T2'!E14),"",'planning T2'!E14)</f>
        <v/>
      </c>
      <c r="F38" s="32" t="str">
        <f>'planning T2'!$F$9</f>
        <v>CST Laval</v>
      </c>
      <c r="G38" s="37"/>
      <c r="H38" s="37"/>
      <c r="I38" s="37"/>
      <c r="J38" s="38"/>
    </row>
    <row r="39" spans="1:10" s="23" customFormat="1" ht="18" customHeight="1">
      <c r="A39" s="32" t="str">
        <f>'planning T2'!$F$7</f>
        <v>ASCND Marseille</v>
      </c>
      <c r="B39" s="45"/>
      <c r="C39" s="60" t="str">
        <f>IF(ISBLANK('planning T2'!D15),"",'planning T2'!D15)</f>
        <v/>
      </c>
      <c r="D39" s="26" t="s">
        <v>16</v>
      </c>
      <c r="E39" s="61" t="str">
        <f>IF(ISBLANK('planning T2'!E15),"",'planning T2'!E15)</f>
        <v/>
      </c>
      <c r="F39" s="32" t="str">
        <f>'planning T2'!$F$8</f>
        <v>Lisieux Handisport</v>
      </c>
      <c r="G39" s="37"/>
      <c r="H39" s="37"/>
      <c r="I39" s="37"/>
      <c r="J39" s="38"/>
    </row>
    <row r="40" spans="1:10" s="23" customFormat="1" ht="18" customHeight="1">
      <c r="A40" s="32" t="str">
        <f>'planning T2'!$F$9</f>
        <v>CST Laval</v>
      </c>
      <c r="B40" s="45"/>
      <c r="C40" s="60" t="str">
        <f>IF(ISBLANK('planning T2'!D16),"",'planning T2'!D16)</f>
        <v/>
      </c>
      <c r="D40" s="26" t="s">
        <v>16</v>
      </c>
      <c r="E40" s="61" t="str">
        <f>IF(ISBLANK('planning T2'!E16),"",'planning T2'!E16)</f>
        <v/>
      </c>
      <c r="F40" s="32" t="str">
        <f>'planning T2'!$C$8</f>
        <v>CS AVH Toulouse 31</v>
      </c>
      <c r="G40" s="37"/>
      <c r="H40" s="37"/>
      <c r="I40" s="37"/>
      <c r="J40" s="38"/>
    </row>
    <row r="41" spans="1:10" s="23" customFormat="1" ht="18" customHeight="1">
      <c r="A41" s="32" t="str">
        <f>'planning T2'!$C$9</f>
        <v>ANICES Nice</v>
      </c>
      <c r="B41" s="45"/>
      <c r="C41" s="60" t="str">
        <f>IF(ISBLANK('planning T2'!D17),"",'planning T2'!D17)</f>
        <v/>
      </c>
      <c r="D41" s="26" t="s">
        <v>16</v>
      </c>
      <c r="E41" s="61" t="str">
        <f>IF(ISBLANK('planning T2'!E17),"",'planning T2'!E17)</f>
        <v/>
      </c>
      <c r="F41" s="32" t="str">
        <f>'planning T2'!$C$7</f>
        <v>Grenoble Handisport</v>
      </c>
      <c r="G41" s="37"/>
      <c r="H41" s="37"/>
      <c r="I41" s="37"/>
      <c r="J41" s="38"/>
    </row>
    <row r="42" spans="1:10" s="23" customFormat="1" ht="18" customHeight="1">
      <c r="A42" s="32" t="str">
        <f>'planning T2'!$F$9</f>
        <v>CST Laval</v>
      </c>
      <c r="B42" s="45"/>
      <c r="C42" s="60" t="str">
        <f>IF(ISBLANK('planning T2'!D18),"",'planning T2'!D18)</f>
        <v/>
      </c>
      <c r="D42" s="26" t="s">
        <v>16</v>
      </c>
      <c r="E42" s="61" t="str">
        <f>IF(ISBLANK('planning T2'!E18),"",'planning T2'!E18)</f>
        <v/>
      </c>
      <c r="F42" s="32" t="str">
        <f>'planning T2'!$F$7</f>
        <v>ASCND Marseille</v>
      </c>
      <c r="G42" s="37"/>
      <c r="H42" s="37"/>
      <c r="I42" s="37"/>
      <c r="J42" s="38"/>
    </row>
    <row r="43" spans="1:10" s="23" customFormat="1" ht="18" customHeight="1">
      <c r="A43" s="32" t="str">
        <f>'planning T2'!$C$9</f>
        <v>ANICES Nice</v>
      </c>
      <c r="B43" s="45"/>
      <c r="C43" s="60" t="str">
        <f>IF(ISBLANK('planning T2'!D19),"",'planning T2'!D19)</f>
        <v/>
      </c>
      <c r="D43" s="26" t="s">
        <v>16</v>
      </c>
      <c r="E43" s="61" t="str">
        <f>IF(ISBLANK('planning T2'!E19),"",'planning T2'!E19)</f>
        <v/>
      </c>
      <c r="F43" s="32" t="str">
        <f>'planning T2'!$F$8</f>
        <v>Lisieux Handisport</v>
      </c>
      <c r="G43" s="37"/>
      <c r="H43" s="37"/>
      <c r="I43" s="37"/>
      <c r="J43" s="38"/>
    </row>
    <row r="44" spans="1:10" s="23" customFormat="1" ht="18" customHeight="1">
      <c r="A44" s="32" t="str">
        <f>'planning T2'!$C$8</f>
        <v>CS AVH Toulouse 31</v>
      </c>
      <c r="B44" s="45"/>
      <c r="C44" s="60" t="str">
        <f>IF(ISBLANK('planning T2'!D20),"",'planning T2'!D20)</f>
        <v/>
      </c>
      <c r="D44" s="26" t="s">
        <v>16</v>
      </c>
      <c r="E44" s="61" t="str">
        <f>IF(ISBLANK('planning T2'!E20),"",'planning T2'!E20)</f>
        <v/>
      </c>
      <c r="F44" s="32" t="str">
        <f>'planning T2'!$C$7</f>
        <v>Grenoble Handisport</v>
      </c>
      <c r="G44" s="37"/>
      <c r="H44" s="37"/>
      <c r="I44" s="37"/>
      <c r="J44" s="38"/>
    </row>
    <row r="45" spans="1:10" s="23" customFormat="1" ht="18" customHeight="1" thickBot="1">
      <c r="A45" s="94" t="str">
        <f>'planning T2'!$F$7</f>
        <v>ASCND Marseille</v>
      </c>
      <c r="B45" s="62"/>
      <c r="C45" s="63" t="str">
        <f>IF(ISBLANK('planning T2'!D21),"",'planning T2'!D21)</f>
        <v/>
      </c>
      <c r="D45" s="30" t="s">
        <v>16</v>
      </c>
      <c r="E45" s="64" t="str">
        <f>IF(ISBLANK('planning T2'!E21),"",'planning T2'!E21)</f>
        <v/>
      </c>
      <c r="F45" s="94" t="str">
        <f>'planning T2'!$C$9</f>
        <v>ANICES Nice</v>
      </c>
      <c r="G45" s="39"/>
      <c r="H45" s="39"/>
      <c r="I45" s="39"/>
      <c r="J45" s="40"/>
    </row>
    <row r="46" spans="1:10" s="41" customFormat="1" ht="120" customHeight="1" thickBot="1">
      <c r="A46" s="87" t="s">
        <v>22</v>
      </c>
      <c r="B46" s="87"/>
      <c r="C46" s="87"/>
      <c r="D46" s="87"/>
      <c r="E46" s="87"/>
      <c r="F46" s="87"/>
      <c r="G46" s="87"/>
      <c r="H46" s="87"/>
      <c r="I46" s="87"/>
      <c r="J46" s="87"/>
    </row>
    <row r="47" spans="1:10" s="23" customFormat="1" ht="35.1" customHeight="1" thickBot="1">
      <c r="A47" s="74" t="s">
        <v>18</v>
      </c>
      <c r="B47" s="75" t="s">
        <v>19</v>
      </c>
      <c r="C47" s="76" t="s">
        <v>20</v>
      </c>
      <c r="D47" s="76" t="s">
        <v>13</v>
      </c>
      <c r="E47" s="76" t="s">
        <v>14</v>
      </c>
      <c r="F47" s="76" t="s">
        <v>15</v>
      </c>
      <c r="G47" s="76" t="s">
        <v>25</v>
      </c>
      <c r="H47" s="76" t="s">
        <v>26</v>
      </c>
      <c r="I47" s="76" t="s">
        <v>27</v>
      </c>
      <c r="J47" s="108" t="s">
        <v>28</v>
      </c>
    </row>
    <row r="48" spans="1:10" s="23" customFormat="1" ht="18" customHeight="1">
      <c r="A48" s="56" t="str">
        <f>+$A$4</f>
        <v>Lisieux Handisport</v>
      </c>
      <c r="B48" s="99" t="str">
        <f>'points T2'!$D$14</f>
        <v/>
      </c>
      <c r="C48" s="100">
        <f t="shared" ref="C48:C53" si="4">SUM(D48:F48)</f>
        <v>0</v>
      </c>
      <c r="D48" s="100">
        <f>IF('points T2'!$D$7=2,1,0)+IF('points T2'!$D$8=2,1,0)+IF('points T2'!$D$9=2,1,0)+IF('points T2'!$D$10=2,1,0)+IF('points T2'!$D$11=2,1,0)</f>
        <v>0</v>
      </c>
      <c r="E48" s="100">
        <f>IF('points T2'!$D$7=1,1,0)+IF('points T2'!$D$8=1,1,0)+IF('points T2'!$D$9=1,1,0)+IF('points T2'!$D$10=1,1,0)+IF('points T2'!$D$11=1,1,0)</f>
        <v>0</v>
      </c>
      <c r="F48" s="100">
        <f>IF('points T2'!$D$7=0,1,0)+IF('points T2'!$D$8=0,1,0)+IF('points T2'!$D$9=0,1,0)+IF('points T2'!$D$10=0,1,0)+IF('points T2'!$D$11=0,1,0)</f>
        <v>0</v>
      </c>
      <c r="G48" s="99" t="str">
        <f>'points T2'!$B$14</f>
        <v/>
      </c>
      <c r="H48" s="99" t="str">
        <f>'points T2'!$C$14</f>
        <v/>
      </c>
      <c r="I48" s="101" t="e">
        <f t="shared" ref="I48:I53" si="5">G48-H48</f>
        <v>#VALUE!</v>
      </c>
      <c r="J48" s="102" t="e">
        <f t="shared" ref="J48:J53" si="6">G48/H48</f>
        <v>#VALUE!</v>
      </c>
    </row>
    <row r="49" spans="1:10" s="23" customFormat="1" ht="18" customHeight="1">
      <c r="A49" s="27" t="str">
        <f>+$A$5</f>
        <v>ASCND Marseille</v>
      </c>
      <c r="B49" s="69" t="str">
        <f>'points T2'!$G$14</f>
        <v/>
      </c>
      <c r="C49" s="70">
        <f t="shared" si="4"/>
        <v>0</v>
      </c>
      <c r="D49" s="70">
        <f>IF('points T2'!$G$7=2,1,0)+IF('points T2'!$G$8=2,1,0)+IF('points T2'!$G$9=2,1,0)+IF('points T2'!$G$10=2,1,0)+IF('points T2'!$G$11=2,1,0)</f>
        <v>0</v>
      </c>
      <c r="E49" s="70">
        <f>IF('points T2'!$G$7=1,1,0)+IF('points T2'!$G$8=1,1,0)+IF('points T2'!$G$9=1,1,0)+IF('points T2'!$G$10=1,1,0)+IF('points T2'!$G$11=1,1,0)</f>
        <v>0</v>
      </c>
      <c r="F49" s="70">
        <f>IF('points T2'!$G$7=0,1,0)+IF('points T2'!$G$8=0,1,0)+IF('points T2'!$G$9=0,1,0)+IF('points T2'!$G$10=0,1,0)+IF('points T2'!$G$11=0,1,0)</f>
        <v>0</v>
      </c>
      <c r="G49" s="69" t="str">
        <f>'points T2'!$E$14</f>
        <v/>
      </c>
      <c r="H49" s="69" t="str">
        <f>'points T2'!$F$14</f>
        <v/>
      </c>
      <c r="I49" s="71" t="e">
        <f t="shared" si="5"/>
        <v>#VALUE!</v>
      </c>
      <c r="J49" s="72" t="e">
        <f t="shared" si="6"/>
        <v>#VALUE!</v>
      </c>
    </row>
    <row r="50" spans="1:10" s="23" customFormat="1" ht="18" customHeight="1">
      <c r="A50" s="45" t="str">
        <f>+$A$6</f>
        <v>Grenoble Handisport</v>
      </c>
      <c r="B50" s="69" t="str">
        <f>'points T2'!$J$14</f>
        <v/>
      </c>
      <c r="C50" s="70">
        <f t="shared" si="4"/>
        <v>0</v>
      </c>
      <c r="D50" s="70">
        <f>IF('points T2'!$J$7=2,1,0)+IF('points T2'!$J$8=2,1,0)+IF('points T2'!$J$9=2,1,0)+IF('points T2'!$J$10=2,1,0)+IF('points T2'!$J$11=2,1,0)</f>
        <v>0</v>
      </c>
      <c r="E50" s="70">
        <f>IF('points T2'!$J$7=1,1,0)+IF('points T2'!$J$8=1,1,0)+IF('points T2'!$J$9=1,1,0)+IF('points T2'!$J$10=1,1,0)+IF('points T2'!$J$11=1,1,0)</f>
        <v>0</v>
      </c>
      <c r="F50" s="70">
        <f>IF('points T2'!$J$7=0,1,0)+IF('points T2'!$J$8=0,1,0)+IF('points T2'!$J$9=0,1,0)+IF('points T2'!$J$10=0,1,0)+IF('points T2'!$J$11=0,1,0)</f>
        <v>0</v>
      </c>
      <c r="G50" s="69" t="str">
        <f>'points T2'!$H$14</f>
        <v/>
      </c>
      <c r="H50" s="69" t="str">
        <f>'points T2'!$I$14</f>
        <v/>
      </c>
      <c r="I50" s="71" t="e">
        <f t="shared" si="5"/>
        <v>#VALUE!</v>
      </c>
      <c r="J50" s="72" t="e">
        <f t="shared" si="6"/>
        <v>#VALUE!</v>
      </c>
    </row>
    <row r="51" spans="1:10" s="23" customFormat="1" ht="18" customHeight="1">
      <c r="A51" s="42" t="str">
        <f>+$F$6</f>
        <v>CS AVH Toulouse 31</v>
      </c>
      <c r="B51" s="69" t="str">
        <f>'points T2'!$M$14</f>
        <v/>
      </c>
      <c r="C51" s="70">
        <f t="shared" si="4"/>
        <v>0</v>
      </c>
      <c r="D51" s="70">
        <f>IF('points T2'!$M$7=2,1,0)+IF('points T2'!$M$8=2,1,0)+IF('points T2'!$M$9=2,1,0)+IF('points T2'!$M$10=2,1,0)+IF('points T2'!$M$11=2,1,0)</f>
        <v>0</v>
      </c>
      <c r="E51" s="70">
        <f>IF('points T2'!$M$7=1,1,0)+IF('points T2'!$M$8=1,1,0)+IF('points T2'!$M$9=1,1,0)+IF('points T2'!$M$10=1,1,0)+IF('points T2'!$M$11=1,1,0)</f>
        <v>0</v>
      </c>
      <c r="F51" s="70">
        <f>IF('points T2'!$M$7=0,1,0)+IF('points T2'!$M$8=0,1,0)+IF('points T2'!$M$9=0,1,0)+IF('points T2'!$M$10=0,1,0)+IF('points T2'!$M$11=0,1,0)</f>
        <v>0</v>
      </c>
      <c r="G51" s="69" t="str">
        <f>'points T2'!$K$14</f>
        <v/>
      </c>
      <c r="H51" s="69" t="str">
        <f>'points T2'!$L$14</f>
        <v/>
      </c>
      <c r="I51" s="71" t="e">
        <f t="shared" si="5"/>
        <v>#VALUE!</v>
      </c>
      <c r="J51" s="72" t="e">
        <f t="shared" si="6"/>
        <v>#VALUE!</v>
      </c>
    </row>
    <row r="52" spans="1:10" s="23" customFormat="1" ht="18" customHeight="1">
      <c r="A52" s="42" t="str">
        <f>+$F$5</f>
        <v>CST Laval</v>
      </c>
      <c r="B52" s="69" t="str">
        <f>'points T2'!$P$14</f>
        <v/>
      </c>
      <c r="C52" s="70">
        <f t="shared" si="4"/>
        <v>0</v>
      </c>
      <c r="D52" s="70">
        <f>IF('points T2'!$P$7=2,1,0)+IF('points T2'!$P$8=2,1,0)+IF('points T2'!$P$9=2,1,0)+IF('points T2'!$P$10=2,1,0)+IF('points T2'!$P$11=2,1,0)</f>
        <v>0</v>
      </c>
      <c r="E52" s="70">
        <f>IF('points T2'!$P$7=1,1,0)+IF('points T2'!$P$8=1,1,0)+IF('points T2'!$P$9=1,1,0)+IF('points T2'!$P$10=1,1,0)+IF('points T2'!$P$11=1,1,0)</f>
        <v>0</v>
      </c>
      <c r="F52" s="70">
        <f>IF('points T2'!$P$7=0,1,0)+IF('points T2'!$P$8=0,1,0)+IF('points T2'!$P$9=0,1,0)+IF('points T2'!$P$10=0,1,0)+IF('points T2'!$P$11=0,1,0)</f>
        <v>0</v>
      </c>
      <c r="G52" s="69" t="str">
        <f>'points T2'!$N$14</f>
        <v/>
      </c>
      <c r="H52" s="69" t="str">
        <f>'points T2'!$O$14</f>
        <v/>
      </c>
      <c r="I52" s="71" t="e">
        <f t="shared" si="5"/>
        <v>#VALUE!</v>
      </c>
      <c r="J52" s="72" t="e">
        <f t="shared" si="6"/>
        <v>#VALUE!</v>
      </c>
    </row>
    <row r="53" spans="1:10" s="23" customFormat="1" ht="18" customHeight="1" thickBot="1">
      <c r="A53" s="42" t="str">
        <f>+$F$4</f>
        <v>ANICES Nice</v>
      </c>
      <c r="B53" s="103" t="str">
        <f>'points T2'!$S$14</f>
        <v/>
      </c>
      <c r="C53" s="104">
        <f t="shared" si="4"/>
        <v>0</v>
      </c>
      <c r="D53" s="104">
        <f>IF('points T2'!$S$7=2,1,0)+IF('points T2'!$S$8=2,1,0)+IF('points T2'!$S$9=2,1,0)+IF('points T2'!$S$10=2,1,0)+IF('points T2'!$S$11=2,1,0)</f>
        <v>0</v>
      </c>
      <c r="E53" s="104">
        <f>IF('points T2'!$S$7=1,1,0)+IF('points T2'!$S$8=1,1,0)+IF('points T2'!$S$9=1,1,0)+IF('points T2'!$S$10=1,1,0)+IF('points T2'!$S$11=1,1,0)</f>
        <v>0</v>
      </c>
      <c r="F53" s="104">
        <f>IF('points T2'!$S$7=0,1,0)+IF('points T2'!$S$8=0,1,0)+IF('points T2'!$S$9=0,1,0)+IF('points T2'!$S$10=0,1,0)+IF('points T2'!$S$11=0,1,0)</f>
        <v>0</v>
      </c>
      <c r="G53" s="103" t="str">
        <f>'points T2'!$Q$14</f>
        <v/>
      </c>
      <c r="H53" s="103" t="str">
        <f>'points T2'!$R$14</f>
        <v/>
      </c>
      <c r="I53" s="105" t="e">
        <f t="shared" si="5"/>
        <v>#VALUE!</v>
      </c>
      <c r="J53" s="107" t="e">
        <f t="shared" si="6"/>
        <v>#VALUE!</v>
      </c>
    </row>
    <row r="54" spans="1:10" s="23" customFormat="1" ht="18" customHeight="1" thickBot="1">
      <c r="A54" s="84" t="s">
        <v>21</v>
      </c>
      <c r="B54" s="82">
        <f t="shared" ref="B54:I54" si="7">SUM(B48:B53)</f>
        <v>0</v>
      </c>
      <c r="C54" s="83">
        <f t="shared" si="7"/>
        <v>0</v>
      </c>
      <c r="D54" s="83">
        <f t="shared" si="7"/>
        <v>0</v>
      </c>
      <c r="E54" s="83">
        <f t="shared" si="7"/>
        <v>0</v>
      </c>
      <c r="F54" s="83">
        <f t="shared" si="7"/>
        <v>0</v>
      </c>
      <c r="G54" s="83">
        <f t="shared" si="7"/>
        <v>0</v>
      </c>
      <c r="H54" s="83">
        <f t="shared" si="7"/>
        <v>0</v>
      </c>
      <c r="I54" s="83" t="e">
        <f t="shared" si="7"/>
        <v>#VALUE!</v>
      </c>
      <c r="J54" s="83"/>
    </row>
    <row r="55" spans="1:10" s="23" customFormat="1" ht="50.1" customHeight="1">
      <c r="A55" s="144" t="str">
        <f>A1</f>
        <v>CHAMPIONNAT DE FRANCE DE TORBALL 2022-2023</v>
      </c>
      <c r="B55" s="144"/>
      <c r="C55" s="144"/>
      <c r="D55" s="144"/>
      <c r="E55" s="144"/>
      <c r="F55" s="144"/>
      <c r="G55" s="144"/>
      <c r="H55" s="144"/>
      <c r="I55" s="144"/>
      <c r="J55" s="144"/>
    </row>
    <row r="56" spans="1:10" s="23" customFormat="1" ht="50.1" customHeight="1">
      <c r="A56" s="145" t="str">
        <f>A2</f>
        <v>Division 1 Masculine</v>
      </c>
      <c r="B56" s="145"/>
      <c r="C56" s="145"/>
      <c r="D56" s="145"/>
      <c r="E56" s="145"/>
      <c r="F56" s="145"/>
      <c r="G56" s="145"/>
      <c r="H56" s="145"/>
      <c r="I56" s="145"/>
      <c r="J56" s="145"/>
    </row>
    <row r="57" spans="1:10" s="106" customFormat="1" ht="50.1" customHeight="1" thickBot="1">
      <c r="A57" s="146" t="str">
        <f>+'planning T3'!A3:G3</f>
        <v>Troisième tour : CST Laval, le 03/06/2023</v>
      </c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 s="23" customFormat="1" ht="18" customHeight="1">
      <c r="A58" s="95" t="str">
        <f>'planning T3'!C7</f>
        <v>CS AVH Toulouse 31</v>
      </c>
      <c r="B58" s="96"/>
      <c r="C58" s="59" t="str">
        <f>IF(ISBLANK('planning T3'!D7),"",'planning T3'!D7)</f>
        <v/>
      </c>
      <c r="D58" s="21" t="s">
        <v>16</v>
      </c>
      <c r="E58" s="59" t="str">
        <f>IF(ISBLANK('planning T3'!E7),"",'planning T3'!E7)</f>
        <v/>
      </c>
      <c r="F58" s="33" t="str">
        <f>'planning T3'!F7</f>
        <v>CST Laval</v>
      </c>
      <c r="G58" s="97"/>
      <c r="H58" s="97"/>
      <c r="I58" s="97"/>
      <c r="J58" s="98"/>
    </row>
    <row r="59" spans="1:10" s="23" customFormat="1" ht="18" customHeight="1">
      <c r="A59" s="42" t="str">
        <f>'planning T3'!C8</f>
        <v>Grenoble Handisport</v>
      </c>
      <c r="B59" s="24"/>
      <c r="C59" s="61" t="str">
        <f>IF(ISBLANK('planning T3'!D8),"",'planning T3'!D8)</f>
        <v/>
      </c>
      <c r="D59" s="26" t="s">
        <v>16</v>
      </c>
      <c r="E59" s="61" t="str">
        <f>IF(ISBLANK('planning T3'!E8),"",'planning T3'!E8)</f>
        <v/>
      </c>
      <c r="F59" s="32" t="str">
        <f>'planning T3'!F8</f>
        <v>ANICES Nice</v>
      </c>
      <c r="G59" s="43"/>
      <c r="H59" s="43"/>
      <c r="I59" s="43"/>
      <c r="J59" s="44"/>
    </row>
    <row r="60" spans="1:10" s="23" customFormat="1" ht="18" customHeight="1">
      <c r="A60" s="42" t="str">
        <f>'planning T3'!C9</f>
        <v>Lisieux Handisport</v>
      </c>
      <c r="B60" s="24"/>
      <c r="C60" s="61" t="str">
        <f>IF(ISBLANK('planning T3'!D9),"",'planning T3'!D9)</f>
        <v/>
      </c>
      <c r="D60" s="26" t="s">
        <v>16</v>
      </c>
      <c r="E60" s="61" t="str">
        <f>IF(ISBLANK('planning T3'!E9),"",'planning T3'!E9)</f>
        <v/>
      </c>
      <c r="F60" s="32" t="str">
        <f>'planning T3'!F9</f>
        <v>ASCND Marseille</v>
      </c>
      <c r="G60" s="43"/>
      <c r="H60" s="43"/>
      <c r="I60" s="43"/>
      <c r="J60" s="44"/>
    </row>
    <row r="61" spans="1:10" s="23" customFormat="1" ht="18" customHeight="1">
      <c r="A61" s="42" t="str">
        <f>'planning T3'!C10</f>
        <v>CST Laval</v>
      </c>
      <c r="B61" s="24"/>
      <c r="C61" s="61" t="str">
        <f>IF(ISBLANK('planning T3'!D10),"",'planning T3'!D10)</f>
        <v/>
      </c>
      <c r="D61" s="26" t="s">
        <v>16</v>
      </c>
      <c r="E61" s="61" t="str">
        <f>IF(ISBLANK('planning T3'!E10),"",'planning T3'!E10)</f>
        <v/>
      </c>
      <c r="F61" s="32" t="str">
        <f>'planning T3'!F10</f>
        <v>Grenoble Handisport</v>
      </c>
      <c r="G61" s="43"/>
      <c r="H61" s="43"/>
      <c r="I61" s="43"/>
      <c r="J61" s="44"/>
    </row>
    <row r="62" spans="1:10" s="23" customFormat="1" ht="18" customHeight="1">
      <c r="A62" s="42" t="str">
        <f>'planning T3'!C11</f>
        <v>ANICES Nice</v>
      </c>
      <c r="B62" s="24"/>
      <c r="C62" s="61" t="str">
        <f>IF(ISBLANK('planning T3'!D11),"",'planning T3'!D11)</f>
        <v/>
      </c>
      <c r="D62" s="26" t="s">
        <v>16</v>
      </c>
      <c r="E62" s="61" t="str">
        <f>IF(ISBLANK('planning T3'!E11),"",'planning T3'!E11)</f>
        <v/>
      </c>
      <c r="F62" s="32" t="str">
        <f>'planning T3'!F11</f>
        <v>CS AVH Toulouse 31</v>
      </c>
      <c r="G62" s="43"/>
      <c r="H62" s="43"/>
      <c r="I62" s="43"/>
      <c r="J62" s="44"/>
    </row>
    <row r="63" spans="1:10" s="23" customFormat="1" ht="18" customHeight="1">
      <c r="A63" s="42" t="str">
        <f>'planning T3'!C12</f>
        <v>Grenoble Handisport</v>
      </c>
      <c r="B63" s="24"/>
      <c r="C63" s="61" t="str">
        <f>IF(ISBLANK('planning T3'!D12),"",'planning T3'!D12)</f>
        <v/>
      </c>
      <c r="D63" s="26" t="s">
        <v>16</v>
      </c>
      <c r="E63" s="61" t="str">
        <f>IF(ISBLANK('planning T3'!E12),"",'planning T3'!E12)</f>
        <v/>
      </c>
      <c r="F63" s="32" t="str">
        <f>'planning T3'!F12</f>
        <v>Lisieux Handisport</v>
      </c>
      <c r="G63" s="43"/>
      <c r="H63" s="43"/>
      <c r="I63" s="43"/>
      <c r="J63" s="44"/>
    </row>
    <row r="64" spans="1:10" s="23" customFormat="1" ht="18" customHeight="1">
      <c r="A64" s="42" t="str">
        <f>'planning T3'!C13</f>
        <v>ANICES Nice</v>
      </c>
      <c r="B64" s="24"/>
      <c r="C64" s="61" t="str">
        <f>IF(ISBLANK('planning T3'!D13),"",'planning T3'!D13)</f>
        <v/>
      </c>
      <c r="D64" s="26" t="s">
        <v>16</v>
      </c>
      <c r="E64" s="61" t="str">
        <f>IF(ISBLANK('planning T3'!E13),"",'planning T3'!E13)</f>
        <v/>
      </c>
      <c r="F64" s="32" t="str">
        <f>'planning T3'!F13</f>
        <v>ASCND Marseille</v>
      </c>
      <c r="G64" s="43"/>
      <c r="H64" s="43"/>
      <c r="I64" s="43"/>
      <c r="J64" s="44"/>
    </row>
    <row r="65" spans="1:10" s="23" customFormat="1" ht="18" customHeight="1">
      <c r="A65" s="42" t="str">
        <f>'planning T3'!C14</f>
        <v>CST Laval</v>
      </c>
      <c r="B65" s="24"/>
      <c r="C65" s="61" t="str">
        <f>IF(ISBLANK('planning T3'!D14),"",'planning T3'!D14)</f>
        <v/>
      </c>
      <c r="D65" s="26" t="s">
        <v>16</v>
      </c>
      <c r="E65" s="61" t="str">
        <f>IF(ISBLANK('planning T3'!E14),"",'planning T3'!E14)</f>
        <v/>
      </c>
      <c r="F65" s="32" t="str">
        <f>'planning T3'!F14</f>
        <v>Lisieux Handisport</v>
      </c>
      <c r="G65" s="43"/>
      <c r="H65" s="43"/>
      <c r="I65" s="43"/>
      <c r="J65" s="44"/>
    </row>
    <row r="66" spans="1:10" s="23" customFormat="1" ht="18" customHeight="1">
      <c r="A66" s="42" t="str">
        <f>'planning T3'!C15</f>
        <v>Grenoble Handisport</v>
      </c>
      <c r="B66" s="24"/>
      <c r="C66" s="61" t="str">
        <f>IF(ISBLANK('planning T3'!D15),"",'planning T3'!D15)</f>
        <v/>
      </c>
      <c r="D66" s="26" t="s">
        <v>16</v>
      </c>
      <c r="E66" s="61" t="str">
        <f>IF(ISBLANK('planning T3'!E15),"",'planning T3'!E15)</f>
        <v/>
      </c>
      <c r="F66" s="32" t="str">
        <f>'planning T3'!F15</f>
        <v>CS AVH Toulouse 31</v>
      </c>
      <c r="G66" s="43"/>
      <c r="H66" s="43"/>
      <c r="I66" s="43"/>
      <c r="J66" s="44"/>
    </row>
    <row r="67" spans="1:10" s="23" customFormat="1" ht="18" customHeight="1">
      <c r="A67" s="42" t="str">
        <f>'planning T3'!C16</f>
        <v>Lisieux Handisport</v>
      </c>
      <c r="B67" s="24"/>
      <c r="C67" s="61" t="str">
        <f>IF(ISBLANK('planning T3'!D16),"",'planning T3'!D16)</f>
        <v/>
      </c>
      <c r="D67" s="26" t="s">
        <v>16</v>
      </c>
      <c r="E67" s="61" t="str">
        <f>IF(ISBLANK('planning T3'!E16),"",'planning T3'!E16)</f>
        <v/>
      </c>
      <c r="F67" s="32" t="str">
        <f>'planning T3'!F16</f>
        <v>ANICES Nice</v>
      </c>
      <c r="G67" s="43"/>
      <c r="H67" s="43"/>
      <c r="I67" s="43"/>
      <c r="J67" s="44"/>
    </row>
    <row r="68" spans="1:10" s="23" customFormat="1" ht="18" customHeight="1">
      <c r="A68" s="42" t="str">
        <f>'planning T3'!C17</f>
        <v>ASCND Marseille</v>
      </c>
      <c r="B68" s="24"/>
      <c r="C68" s="61" t="str">
        <f>IF(ISBLANK('planning T3'!D17),"",'planning T3'!D17)</f>
        <v/>
      </c>
      <c r="D68" s="26" t="s">
        <v>16</v>
      </c>
      <c r="E68" s="61" t="str">
        <f>IF(ISBLANK('planning T3'!E17),"",'planning T3'!E17)</f>
        <v/>
      </c>
      <c r="F68" s="32" t="str">
        <f>'planning T3'!F17</f>
        <v>CST Laval</v>
      </c>
      <c r="G68" s="43"/>
      <c r="H68" s="43"/>
      <c r="I68" s="43"/>
      <c r="J68" s="44"/>
    </row>
    <row r="69" spans="1:10" s="23" customFormat="1" ht="18" customHeight="1">
      <c r="A69" s="42" t="str">
        <f>'planning T3'!C18</f>
        <v>Lisieux Handisport</v>
      </c>
      <c r="B69" s="24"/>
      <c r="C69" s="61" t="str">
        <f>IF(ISBLANK('planning T3'!D18),"",'planning T3'!D18)</f>
        <v/>
      </c>
      <c r="D69" s="26" t="s">
        <v>16</v>
      </c>
      <c r="E69" s="61" t="str">
        <f>IF(ISBLANK('planning T3'!E18),"",'planning T3'!E18)</f>
        <v/>
      </c>
      <c r="F69" s="32" t="str">
        <f>'planning T3'!F18</f>
        <v>CS AVH Toulouse 31</v>
      </c>
      <c r="G69" s="43"/>
      <c r="H69" s="43"/>
      <c r="I69" s="43"/>
      <c r="J69" s="44"/>
    </row>
    <row r="70" spans="1:10" s="23" customFormat="1" ht="18" customHeight="1">
      <c r="A70" s="42" t="str">
        <f>'planning T3'!C19</f>
        <v>ASCND Marseille</v>
      </c>
      <c r="B70" s="24"/>
      <c r="C70" s="61" t="str">
        <f>IF(ISBLANK('planning T3'!D19),"",'planning T3'!D19)</f>
        <v/>
      </c>
      <c r="D70" s="26" t="s">
        <v>16</v>
      </c>
      <c r="E70" s="61" t="str">
        <f>IF(ISBLANK('planning T3'!E19),"",'planning T3'!E19)</f>
        <v/>
      </c>
      <c r="F70" s="32" t="str">
        <f>'planning T3'!F19</f>
        <v>Grenoble Handisport</v>
      </c>
      <c r="G70" s="43"/>
      <c r="H70" s="43"/>
      <c r="I70" s="43"/>
      <c r="J70" s="44"/>
    </row>
    <row r="71" spans="1:10" s="23" customFormat="1" ht="18" customHeight="1">
      <c r="A71" s="42" t="str">
        <f>'planning T3'!C20</f>
        <v>CST Laval</v>
      </c>
      <c r="B71" s="24"/>
      <c r="C71" s="61" t="str">
        <f>IF(ISBLANK('planning T3'!D20),"",'planning T3'!D20)</f>
        <v/>
      </c>
      <c r="D71" s="26" t="s">
        <v>16</v>
      </c>
      <c r="E71" s="61" t="str">
        <f>IF(ISBLANK('planning T3'!E20),"",'planning T3'!E20)</f>
        <v/>
      </c>
      <c r="F71" s="32" t="str">
        <f>'planning T3'!F20</f>
        <v>ANICES Nice</v>
      </c>
      <c r="G71" s="43"/>
      <c r="H71" s="43"/>
      <c r="I71" s="43"/>
      <c r="J71" s="44"/>
    </row>
    <row r="72" spans="1:10" s="23" customFormat="1" ht="18" customHeight="1" thickBot="1">
      <c r="A72" s="46" t="str">
        <f>'planning T3'!C21</f>
        <v>CS AVH Toulouse 31</v>
      </c>
      <c r="B72" s="28"/>
      <c r="C72" s="64" t="str">
        <f>IF(ISBLANK('planning T3'!D21),"",'planning T3'!D21)</f>
        <v/>
      </c>
      <c r="D72" s="30" t="s">
        <v>16</v>
      </c>
      <c r="E72" s="64" t="str">
        <f>IF(ISBLANK('planning T3'!E21),"",'planning T3'!E21)</f>
        <v/>
      </c>
      <c r="F72" s="94" t="str">
        <f>'planning T3'!F21</f>
        <v>ASCND Marseille</v>
      </c>
      <c r="G72" s="47"/>
      <c r="H72" s="47"/>
      <c r="I72" s="47"/>
      <c r="J72" s="48"/>
    </row>
    <row r="73" spans="1:10" s="23" customFormat="1" ht="120" customHeight="1" thickBot="1">
      <c r="A73" s="148" t="s">
        <v>30</v>
      </c>
      <c r="B73" s="148"/>
      <c r="C73" s="148"/>
      <c r="D73" s="148"/>
      <c r="E73" s="148"/>
      <c r="F73" s="148"/>
      <c r="G73" s="148"/>
      <c r="H73" s="148"/>
      <c r="I73" s="148"/>
      <c r="J73" s="148"/>
    </row>
    <row r="74" spans="1:10" s="23" customFormat="1" ht="30" customHeight="1" thickBot="1">
      <c r="A74" s="74" t="s">
        <v>18</v>
      </c>
      <c r="B74" s="75" t="s">
        <v>19</v>
      </c>
      <c r="C74" s="76" t="s">
        <v>20</v>
      </c>
      <c r="D74" s="76" t="s">
        <v>13</v>
      </c>
      <c r="E74" s="76" t="s">
        <v>14</v>
      </c>
      <c r="F74" s="76" t="s">
        <v>15</v>
      </c>
      <c r="G74" s="76" t="s">
        <v>25</v>
      </c>
      <c r="H74" s="76" t="s">
        <v>26</v>
      </c>
      <c r="I74" s="76" t="s">
        <v>27</v>
      </c>
      <c r="J74" s="108" t="s">
        <v>28</v>
      </c>
    </row>
    <row r="75" spans="1:10" s="23" customFormat="1" ht="18" customHeight="1">
      <c r="A75" s="22" t="str">
        <f>+$A$4</f>
        <v>Lisieux Handisport</v>
      </c>
      <c r="B75" s="65" t="str">
        <f>'points T3'!$D$14</f>
        <v/>
      </c>
      <c r="C75" s="66">
        <f t="shared" ref="C75:C80" si="8">SUM(D75:F75)</f>
        <v>0</v>
      </c>
      <c r="D75" s="66">
        <f>IF('points T3'!$D$7=2,1,0)+IF('points T3'!$D$8=2,1,0)+IF('points T3'!$D$9=2,1,0)+IF('points T3'!$D$10=2,1,0)+IF('points T3'!$D$11=2,1,0)</f>
        <v>0</v>
      </c>
      <c r="E75" s="66">
        <f>IF('points T3'!$D$7=1,1,0)+IF('points T3'!$D$8=1,1,0)+IF('points T3'!$D$9=1,1,0)+IF('points T3'!$D$10=1,1,0)+IF('points T3'!$D$11=1,1,0)</f>
        <v>0</v>
      </c>
      <c r="F75" s="66">
        <f>IF('points T3'!$D$7=0,1,0)+IF('points T3'!$D$8=0,1,0)+IF('points T3'!$D$9=0,1,0)+IF('points T3'!$D$10=0,1,0)+IF('points T3'!$D$11=0,1,0)</f>
        <v>0</v>
      </c>
      <c r="G75" s="65" t="str">
        <f>'points T3'!$B$14</f>
        <v/>
      </c>
      <c r="H75" s="65" t="str">
        <f>'points T3'!$C$14</f>
        <v/>
      </c>
      <c r="I75" s="67" t="e">
        <f t="shared" ref="I75:I80" si="9">G75-H75</f>
        <v>#VALUE!</v>
      </c>
      <c r="J75" s="68" t="e">
        <f t="shared" ref="J75:J80" si="10">G75/H75</f>
        <v>#VALUE!</v>
      </c>
    </row>
    <row r="76" spans="1:10" s="23" customFormat="1" ht="18" customHeight="1">
      <c r="A76" s="27" t="str">
        <f>+$A$5</f>
        <v>ASCND Marseille</v>
      </c>
      <c r="B76" s="69" t="str">
        <f>'points T3'!$G$14</f>
        <v/>
      </c>
      <c r="C76" s="70">
        <f>SUM(D76:F76)</f>
        <v>0</v>
      </c>
      <c r="D76" s="70">
        <f>IF('points T3'!$G$7=2,1,0)+IF('points T3'!$G$8=2,1,0)+IF('points T3'!$G$9=2,1,0)+IF('points T3'!$G$10=2,1,0)+IF('points T3'!$G$11=2,1,0)</f>
        <v>0</v>
      </c>
      <c r="E76" s="70">
        <f>IF('points T3'!$G$7=1,1,0)+IF('points T3'!$G$8=1,1,0)+IF('points T3'!$G$9=1,1,0)+IF('points T3'!$G$10=1,1,0)+IF('points T3'!$G$11=1,1,0)</f>
        <v>0</v>
      </c>
      <c r="F76" s="70">
        <f>IF('points T3'!$G$7=0,1,0)+IF('points T3'!$G$8=0,1,0)+IF('points T3'!$G$9=0,1,0)+IF('points T3'!$G$10=0,1,0)+IF('points T3'!$G$11=0,1,0)</f>
        <v>0</v>
      </c>
      <c r="G76" s="69" t="str">
        <f>'points T3'!$E$14</f>
        <v/>
      </c>
      <c r="H76" s="69" t="str">
        <f>'points T3'!$F$14</f>
        <v/>
      </c>
      <c r="I76" s="71" t="e">
        <f t="shared" si="9"/>
        <v>#VALUE!</v>
      </c>
      <c r="J76" s="72" t="e">
        <f t="shared" si="10"/>
        <v>#VALUE!</v>
      </c>
    </row>
    <row r="77" spans="1:10" s="23" customFormat="1" ht="18" customHeight="1">
      <c r="A77" s="45" t="str">
        <f>+$A$6</f>
        <v>Grenoble Handisport</v>
      </c>
      <c r="B77" s="69" t="str">
        <f>'points T3'!$J$14</f>
        <v/>
      </c>
      <c r="C77" s="70">
        <f t="shared" si="8"/>
        <v>0</v>
      </c>
      <c r="D77" s="70">
        <f>IF('points T3'!$J$7=2,1,0)+IF('points T3'!$J$8=2,1,0)+IF('points T3'!$J$9=2,1,0)+IF('points T3'!$J$10=2,1,0)+IF('points T3'!$J$11=2,1,0)</f>
        <v>0</v>
      </c>
      <c r="E77" s="70">
        <f>IF('points T3'!$J$7=1,1,0)+IF('points T3'!$J$8=1,1,0)+IF('points T3'!$J$9=1,1,0)+IF('points T3'!$J$10=1,1,0)+IF('points T3'!$J$11=1,1,0)</f>
        <v>0</v>
      </c>
      <c r="F77" s="70">
        <f>IF('points T3'!$J$7=0,1,0)+IF('points T3'!$J$8=0,1,0)+IF('points T3'!$J$9=0,1,0)+IF('points T3'!$J$10=0,1,0)+IF('points T3'!$J$11=0,1,0)</f>
        <v>0</v>
      </c>
      <c r="G77" s="69" t="str">
        <f>'points T3'!$H$14</f>
        <v/>
      </c>
      <c r="H77" s="69" t="str">
        <f>'points T3'!$I$14</f>
        <v/>
      </c>
      <c r="I77" s="71" t="e">
        <f t="shared" si="9"/>
        <v>#VALUE!</v>
      </c>
      <c r="J77" s="72" t="e">
        <f t="shared" si="10"/>
        <v>#VALUE!</v>
      </c>
    </row>
    <row r="78" spans="1:10" s="23" customFormat="1" ht="18" customHeight="1">
      <c r="A78" s="42" t="str">
        <f>+$F$6</f>
        <v>CS AVH Toulouse 31</v>
      </c>
      <c r="B78" s="69" t="str">
        <f>'points T3'!$M$14</f>
        <v/>
      </c>
      <c r="C78" s="70">
        <f t="shared" si="8"/>
        <v>0</v>
      </c>
      <c r="D78" s="70">
        <f>IF('points T3'!$M$7=2,1,0)+IF('points T3'!$M$8=2,1,0)+IF('points T3'!$M$9=2,1,0)+IF('points T3'!$M$10=2,1,0)+IF('points T3'!$M$11=2,1,0)</f>
        <v>0</v>
      </c>
      <c r="E78" s="70">
        <f>IF('points T3'!$M$7=1,1,0)+IF('points T3'!$M$8=1,1,0)+IF('points T3'!$M$9=1,1,0)+IF('points T3'!$M$10=1,1,0)+IF('points T3'!$M$11=1,1,0)</f>
        <v>0</v>
      </c>
      <c r="F78" s="70">
        <f>IF('points T3'!$M$7=0,1,0)+IF('points T3'!$M$8=0,1,0)+IF('points T3'!$M$9=0,1,0)+IF('points T3'!$M$10=0,1,0)+IF('points T3'!$M$11=0,1,0)</f>
        <v>0</v>
      </c>
      <c r="G78" s="69" t="str">
        <f>'points T3'!$K$14</f>
        <v/>
      </c>
      <c r="H78" s="69" t="str">
        <f>'points T3'!$L$14</f>
        <v/>
      </c>
      <c r="I78" s="71" t="e">
        <f t="shared" si="9"/>
        <v>#VALUE!</v>
      </c>
      <c r="J78" s="72" t="e">
        <f t="shared" si="10"/>
        <v>#VALUE!</v>
      </c>
    </row>
    <row r="79" spans="1:10" s="23" customFormat="1" ht="18" customHeight="1">
      <c r="A79" s="42" t="str">
        <f>+$F$5</f>
        <v>CST Laval</v>
      </c>
      <c r="B79" s="69" t="str">
        <f>'points T3'!$P$14</f>
        <v/>
      </c>
      <c r="C79" s="70">
        <f t="shared" si="8"/>
        <v>0</v>
      </c>
      <c r="D79" s="70">
        <f>IF('points T3'!$P$7=2,1,0)+IF('points T3'!$P$8=2,1,0)+IF('points T3'!$P$9=2,1,0)+IF('points T3'!$P$10=2,1,0)+IF('points T3'!$P$11=2,1,0)</f>
        <v>0</v>
      </c>
      <c r="E79" s="70">
        <f>IF('points T3'!$P$7=1,1,0)+IF('points T3'!$P$8=1,1,0)+IF('points T3'!$P$9=1,1,0)+IF('points T3'!$P$10=1,1,0)+IF('points T3'!$P$11=1,1,0)</f>
        <v>0</v>
      </c>
      <c r="F79" s="70">
        <f>IF('points T3'!$P$7=0,1,0)+IF('points T3'!$P$8=0,1,0)+IF('points T3'!$P$9=0,1,0)+IF('points T3'!$P$10=0,1,0)+IF('points T3'!$P$11=0,1,0)</f>
        <v>0</v>
      </c>
      <c r="G79" s="69" t="str">
        <f>'points T3'!$N$14</f>
        <v/>
      </c>
      <c r="H79" s="69" t="str">
        <f>'points T3'!$O$14</f>
        <v/>
      </c>
      <c r="I79" s="71" t="e">
        <f t="shared" si="9"/>
        <v>#VALUE!</v>
      </c>
      <c r="J79" s="72" t="e">
        <f t="shared" si="10"/>
        <v>#VALUE!</v>
      </c>
    </row>
    <row r="80" spans="1:10" s="23" customFormat="1" ht="18" customHeight="1" thickBot="1">
      <c r="A80" s="42" t="str">
        <f>+$F$4</f>
        <v>ANICES Nice</v>
      </c>
      <c r="B80" s="103" t="str">
        <f>'points T3'!$S$14</f>
        <v/>
      </c>
      <c r="C80" s="104">
        <f t="shared" si="8"/>
        <v>0</v>
      </c>
      <c r="D80" s="104">
        <f>IF('points T3'!$S$7=2,1,0)+IF('points T3'!$S$8=2,1,0)+IF('points T3'!$S$9=2,1,0)+IF('points T3'!$S$10=2,1,0)+IF('points T3'!$S$11=2,1,0)</f>
        <v>0</v>
      </c>
      <c r="E80" s="104">
        <f>IF('points T3'!$S$7=1,1,0)+IF('points T3'!$S$8=1,1,0)+IF('points T3'!$S$9=1,1,0)+IF('points T3'!$S$10=1,1,0)+IF('points T3'!$S$11=1,1,0)</f>
        <v>0</v>
      </c>
      <c r="F80" s="104">
        <f>IF('points T3'!$S$7=0,1,0)+IF('points T3'!$S$8=0,1,0)+IF('points T3'!$S$9=0,1,0)+IF('points T3'!$S$10=0,1,0)+IF('points T3'!$S$11=0,1,0)</f>
        <v>0</v>
      </c>
      <c r="G80" s="103" t="str">
        <f>'points T3'!$Q$14</f>
        <v/>
      </c>
      <c r="H80" s="103" t="str">
        <f>'points T3'!$R$14</f>
        <v/>
      </c>
      <c r="I80" s="105" t="e">
        <f t="shared" si="9"/>
        <v>#VALUE!</v>
      </c>
      <c r="J80" s="107" t="e">
        <f t="shared" si="10"/>
        <v>#VALUE!</v>
      </c>
    </row>
    <row r="81" spans="1:10" s="23" customFormat="1" ht="18" customHeight="1" thickBot="1">
      <c r="A81" s="93" t="s">
        <v>21</v>
      </c>
      <c r="B81" s="82">
        <f t="shared" ref="B81:I81" si="11">SUM(B75:B80)</f>
        <v>0</v>
      </c>
      <c r="C81" s="83">
        <f t="shared" si="11"/>
        <v>0</v>
      </c>
      <c r="D81" s="83">
        <f t="shared" si="11"/>
        <v>0</v>
      </c>
      <c r="E81" s="83">
        <f t="shared" si="11"/>
        <v>0</v>
      </c>
      <c r="F81" s="83">
        <f t="shared" si="11"/>
        <v>0</v>
      </c>
      <c r="G81" s="83">
        <f t="shared" si="11"/>
        <v>0</v>
      </c>
      <c r="H81" s="83">
        <f t="shared" si="11"/>
        <v>0</v>
      </c>
      <c r="I81" s="83" t="e">
        <f t="shared" si="11"/>
        <v>#VALUE!</v>
      </c>
      <c r="J81" s="83"/>
    </row>
    <row r="82" spans="1:10" s="41" customFormat="1" ht="30" customHeight="1">
      <c r="A82" s="147" t="str">
        <f>'planning T1'!A1:G1</f>
        <v>CHAMPIONNAT DE FRANCE DE TORBALL 2022-2023</v>
      </c>
      <c r="B82" s="147"/>
      <c r="C82" s="147"/>
      <c r="D82" s="147"/>
      <c r="E82" s="147"/>
      <c r="F82" s="147"/>
      <c r="G82" s="147"/>
      <c r="H82" s="147"/>
      <c r="I82" s="147"/>
      <c r="J82" s="147"/>
    </row>
    <row r="83" spans="1:10" s="23" customFormat="1" ht="30" customHeight="1">
      <c r="A83" s="145" t="str">
        <f>'planning T1'!A2:G2</f>
        <v>Division 1 Masculine</v>
      </c>
      <c r="B83" s="145"/>
      <c r="C83" s="145"/>
      <c r="D83" s="145"/>
      <c r="E83" s="145"/>
      <c r="F83" s="145"/>
      <c r="G83" s="145"/>
      <c r="H83" s="145"/>
      <c r="I83" s="145"/>
      <c r="J83" s="145"/>
    </row>
    <row r="84" spans="1:10" s="86" customFormat="1" ht="99.95" customHeight="1" thickBot="1">
      <c r="A84" s="149" t="s">
        <v>23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23" customFormat="1" ht="30" customHeight="1" thickBot="1">
      <c r="A85" s="74" t="s">
        <v>18</v>
      </c>
      <c r="B85" s="75" t="s">
        <v>19</v>
      </c>
      <c r="C85" s="76" t="s">
        <v>20</v>
      </c>
      <c r="D85" s="76" t="s">
        <v>13</v>
      </c>
      <c r="E85" s="76" t="s">
        <v>14</v>
      </c>
      <c r="F85" s="76" t="s">
        <v>15</v>
      </c>
      <c r="G85" s="76" t="s">
        <v>25</v>
      </c>
      <c r="H85" s="76" t="s">
        <v>26</v>
      </c>
      <c r="I85" s="76" t="s">
        <v>27</v>
      </c>
      <c r="J85" s="108" t="s">
        <v>28</v>
      </c>
    </row>
    <row r="86" spans="1:10" s="23" customFormat="1" ht="21.75" customHeight="1">
      <c r="A86" s="22" t="str">
        <f>'planning T1'!$C$7</f>
        <v>Lisieux Handisport</v>
      </c>
      <c r="B86" s="65" t="str">
        <f>'points T3'!$D$22</f>
        <v/>
      </c>
      <c r="C86" s="66">
        <f t="shared" ref="C86:C91" si="12">SUM(D86:F86)</f>
        <v>0</v>
      </c>
      <c r="D86" s="66">
        <f>grille6fixe!$D$86</f>
        <v>0</v>
      </c>
      <c r="E86" s="66">
        <f>grille6fixe!$E$86</f>
        <v>0</v>
      </c>
      <c r="F86" s="66">
        <f>grille6fixe!$F$86</f>
        <v>0</v>
      </c>
      <c r="G86" s="65" t="str">
        <f>'points T3'!$B$22</f>
        <v/>
      </c>
      <c r="H86" s="65" t="str">
        <f>'points T3'!$C$22</f>
        <v/>
      </c>
      <c r="I86" s="67" t="e">
        <f t="shared" ref="I86:I91" si="13">G86-H86</f>
        <v>#VALUE!</v>
      </c>
      <c r="J86" s="68" t="e">
        <f t="shared" ref="J86:J91" si="14">G86/H86</f>
        <v>#VALUE!</v>
      </c>
    </row>
    <row r="87" spans="1:10" s="23" customFormat="1" ht="21.75" customHeight="1">
      <c r="A87" s="27" t="str">
        <f>'planning T1'!$C$8</f>
        <v>ASCND Marseille</v>
      </c>
      <c r="B87" s="69" t="str">
        <f>'points T3'!$G$22</f>
        <v/>
      </c>
      <c r="C87" s="70">
        <f t="shared" si="12"/>
        <v>0</v>
      </c>
      <c r="D87" s="70">
        <f>grille6fixe!$D$87</f>
        <v>0</v>
      </c>
      <c r="E87" s="70">
        <f>grille6fixe!$E$87</f>
        <v>0</v>
      </c>
      <c r="F87" s="70">
        <f>grille6fixe!$F$87</f>
        <v>0</v>
      </c>
      <c r="G87" s="69" t="str">
        <f>'points T3'!$E$22</f>
        <v/>
      </c>
      <c r="H87" s="69" t="str">
        <f>'points T3'!$F$22</f>
        <v/>
      </c>
      <c r="I87" s="71" t="e">
        <f t="shared" si="13"/>
        <v>#VALUE!</v>
      </c>
      <c r="J87" s="72" t="e">
        <f t="shared" si="14"/>
        <v>#VALUE!</v>
      </c>
    </row>
    <row r="88" spans="1:10" s="23" customFormat="1" ht="21.75" customHeight="1">
      <c r="A88" s="27" t="str">
        <f>'planning T1'!$C$9</f>
        <v>Grenoble Handisport</v>
      </c>
      <c r="B88" s="69" t="str">
        <f>'points T3'!$J$22</f>
        <v/>
      </c>
      <c r="C88" s="70">
        <f t="shared" si="12"/>
        <v>0</v>
      </c>
      <c r="D88" s="70">
        <f>grille6fixe!$D$88</f>
        <v>0</v>
      </c>
      <c r="E88" s="70">
        <f>grille6fixe!$E$88</f>
        <v>0</v>
      </c>
      <c r="F88" s="70">
        <f>grille6fixe!$F$88</f>
        <v>0</v>
      </c>
      <c r="G88" s="69" t="str">
        <f>'points T3'!$H$22</f>
        <v/>
      </c>
      <c r="H88" s="69" t="str">
        <f>'points T3'!$I$22</f>
        <v/>
      </c>
      <c r="I88" s="71" t="e">
        <f t="shared" si="13"/>
        <v>#VALUE!</v>
      </c>
      <c r="J88" s="72" t="e">
        <f t="shared" si="14"/>
        <v>#VALUE!</v>
      </c>
    </row>
    <row r="89" spans="1:10" s="23" customFormat="1" ht="21.75" customHeight="1">
      <c r="A89" s="27" t="str">
        <f>'planning T1'!$F$9</f>
        <v>CS AVH Toulouse 31</v>
      </c>
      <c r="B89" s="69" t="str">
        <f>'points T3'!$M$22</f>
        <v/>
      </c>
      <c r="C89" s="70">
        <f t="shared" si="12"/>
        <v>0</v>
      </c>
      <c r="D89" s="70">
        <f>grille6fixe!$D$89</f>
        <v>0</v>
      </c>
      <c r="E89" s="70">
        <f>grille6fixe!$E$89</f>
        <v>0</v>
      </c>
      <c r="F89" s="70">
        <f>grille6fixe!$F$89</f>
        <v>0</v>
      </c>
      <c r="G89" s="69" t="str">
        <f>'points T3'!$K$22</f>
        <v/>
      </c>
      <c r="H89" s="69" t="str">
        <f>'points T3'!$L$22</f>
        <v/>
      </c>
      <c r="I89" s="71" t="e">
        <f t="shared" si="13"/>
        <v>#VALUE!</v>
      </c>
      <c r="J89" s="72" t="e">
        <f t="shared" si="14"/>
        <v>#VALUE!</v>
      </c>
    </row>
    <row r="90" spans="1:10" s="23" customFormat="1" ht="21.75" customHeight="1">
      <c r="A90" s="27" t="str">
        <f>'planning T1'!$F$8</f>
        <v>CST Laval</v>
      </c>
      <c r="B90" s="69" t="str">
        <f>'points T3'!$P$22</f>
        <v/>
      </c>
      <c r="C90" s="70">
        <f t="shared" si="12"/>
        <v>0</v>
      </c>
      <c r="D90" s="70">
        <f>grille6fixe!$D$90</f>
        <v>0</v>
      </c>
      <c r="E90" s="70">
        <f>grille6fixe!$E$90</f>
        <v>0</v>
      </c>
      <c r="F90" s="70">
        <f>grille6fixe!$F$90</f>
        <v>0</v>
      </c>
      <c r="G90" s="69" t="str">
        <f>'points T3'!$N$22</f>
        <v/>
      </c>
      <c r="H90" s="69" t="str">
        <f>'points T3'!$O$22</f>
        <v/>
      </c>
      <c r="I90" s="71" t="e">
        <f t="shared" si="13"/>
        <v>#VALUE!</v>
      </c>
      <c r="J90" s="72" t="e">
        <f t="shared" si="14"/>
        <v>#VALUE!</v>
      </c>
    </row>
    <row r="91" spans="1:10" s="23" customFormat="1" ht="21.75" customHeight="1" thickBot="1">
      <c r="A91" s="27" t="str">
        <f>'planning T1'!$F$7</f>
        <v>ANICES Nice</v>
      </c>
      <c r="B91" s="103" t="str">
        <f>'points T3'!$S$22</f>
        <v/>
      </c>
      <c r="C91" s="104">
        <f t="shared" si="12"/>
        <v>0</v>
      </c>
      <c r="D91" s="104">
        <f>grille6fixe!$D$91</f>
        <v>0</v>
      </c>
      <c r="E91" s="104">
        <f>grille6fixe!$E$91</f>
        <v>0</v>
      </c>
      <c r="F91" s="104">
        <f>grille6fixe!$F$91</f>
        <v>0</v>
      </c>
      <c r="G91" s="103" t="str">
        <f>'points T3'!$Q$22</f>
        <v/>
      </c>
      <c r="H91" s="103" t="str">
        <f>'points T3'!$R$22</f>
        <v/>
      </c>
      <c r="I91" s="105" t="e">
        <f t="shared" si="13"/>
        <v>#VALUE!</v>
      </c>
      <c r="J91" s="107" t="e">
        <f t="shared" si="14"/>
        <v>#VALUE!</v>
      </c>
    </row>
    <row r="92" spans="1:10" s="23" customFormat="1" ht="21.75" customHeight="1" thickBot="1">
      <c r="A92" s="93" t="s">
        <v>21</v>
      </c>
      <c r="B92" s="82">
        <f t="shared" ref="B92:I92" si="15">SUM(B86:B91)</f>
        <v>0</v>
      </c>
      <c r="C92" s="83">
        <f t="shared" si="15"/>
        <v>0</v>
      </c>
      <c r="D92" s="83">
        <f t="shared" si="15"/>
        <v>0</v>
      </c>
      <c r="E92" s="83">
        <f t="shared" si="15"/>
        <v>0</v>
      </c>
      <c r="F92" s="83">
        <f t="shared" si="15"/>
        <v>0</v>
      </c>
      <c r="G92" s="83">
        <f t="shared" si="15"/>
        <v>0</v>
      </c>
      <c r="H92" s="83">
        <f t="shared" si="15"/>
        <v>0</v>
      </c>
      <c r="I92" s="83" t="e">
        <f t="shared" si="15"/>
        <v>#VALUE!</v>
      </c>
      <c r="J92" s="83"/>
    </row>
    <row r="93" spans="1:10" s="23" customFormat="1" ht="21.75" customHeight="1"/>
    <row r="94" spans="1:10" ht="21.75" customHeight="1"/>
  </sheetData>
  <mergeCells count="14">
    <mergeCell ref="A84:J84"/>
    <mergeCell ref="A29:J29"/>
    <mergeCell ref="A30:J30"/>
    <mergeCell ref="A82:J82"/>
    <mergeCell ref="A83:J83"/>
    <mergeCell ref="A55:J55"/>
    <mergeCell ref="A56:J56"/>
    <mergeCell ref="A57:J57"/>
    <mergeCell ref="A73:J73"/>
    <mergeCell ref="A1:J1"/>
    <mergeCell ref="A2:J2"/>
    <mergeCell ref="A3:J3"/>
    <mergeCell ref="A28:J28"/>
    <mergeCell ref="A19:J19"/>
  </mergeCells>
  <phoneticPr fontId="0" type="noConversion"/>
  <printOptions horizontalCentered="1"/>
  <pageMargins left="0.78740157480314965" right="0.78740157480314965" top="0.98425196850393704" bottom="1.1811023622047245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4"/>
  <sheetViews>
    <sheetView topLeftCell="A26" workbookViewId="0">
      <selection activeCell="A86" sqref="A86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21" customHeight="1">
      <c r="A1" s="144" t="str">
        <f>+'planning T1'!A1:G1</f>
        <v>CHAMPIONNAT DE FRANCE DE TORBALL 2022-2023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24.75" customHeight="1">
      <c r="A2" s="145" t="str">
        <f>+'planning T1'!A2:G2</f>
        <v>Division 1 Masculine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21.75" customHeight="1" thickBot="1">
      <c r="A3" s="151" t="str">
        <f>+'planning T1'!A3:G3</f>
        <v xml:space="preserve">Premier tour : CS AVH Toulouse 31, 18/02/2023 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s="23" customFormat="1" ht="15.95" customHeight="1">
      <c r="A4" s="49" t="str">
        <f>'planning T1'!C7</f>
        <v>Lisieux Handisport</v>
      </c>
      <c r="B4" s="50"/>
      <c r="C4" s="51" t="str">
        <f>IF(ISBLANK('planning T1'!D7),"",'planning T1'!D7)</f>
        <v/>
      </c>
      <c r="D4" s="52" t="s">
        <v>16</v>
      </c>
      <c r="E4" s="52" t="str">
        <f>IF(ISBLANK('planning T1'!E7),"",'planning T1'!E7)</f>
        <v/>
      </c>
      <c r="F4" s="53" t="str">
        <f>'planning T1'!F7</f>
        <v>ANICES Nice</v>
      </c>
      <c r="G4" s="54"/>
      <c r="H4" s="54"/>
      <c r="I4" s="55"/>
      <c r="J4" s="56"/>
    </row>
    <row r="5" spans="1:10" s="23" customFormat="1" ht="15.95" customHeight="1">
      <c r="A5" s="42" t="str">
        <f>'planning T1'!C8</f>
        <v>ASCND Marseille</v>
      </c>
      <c r="B5" s="24"/>
      <c r="C5" s="25" t="str">
        <f>IF(ISBLANK('planning T1'!D8),"",'planning T1'!D8)</f>
        <v/>
      </c>
      <c r="D5" s="26" t="s">
        <v>16</v>
      </c>
      <c r="E5" s="26" t="str">
        <f>IF(ISBLANK('planning T1'!E8),"",'planning T1'!E8)</f>
        <v/>
      </c>
      <c r="F5" s="32" t="str">
        <f>'planning T1'!F8</f>
        <v>CST Laval</v>
      </c>
      <c r="G5" s="43"/>
      <c r="H5" s="43"/>
      <c r="I5" s="44"/>
      <c r="J5" s="27"/>
    </row>
    <row r="6" spans="1:10" s="23" customFormat="1" ht="15.95" customHeight="1">
      <c r="A6" s="42" t="str">
        <f>'planning T1'!C9</f>
        <v>Grenoble Handisport</v>
      </c>
      <c r="B6" s="24"/>
      <c r="C6" s="25" t="str">
        <f>IF(ISBLANK('planning T1'!D9),"",'planning T1'!D9)</f>
        <v/>
      </c>
      <c r="D6" s="26" t="s">
        <v>16</v>
      </c>
      <c r="E6" s="26" t="str">
        <f>IF(ISBLANK('planning T1'!E9),"",'planning T1'!E9)</f>
        <v/>
      </c>
      <c r="F6" s="32" t="str">
        <f>'planning T1'!F9</f>
        <v>CS AVH Toulouse 31</v>
      </c>
      <c r="G6" s="43"/>
      <c r="H6" s="43"/>
      <c r="I6" s="44"/>
      <c r="J6" s="27"/>
    </row>
    <row r="7" spans="1:10" s="23" customFormat="1" ht="15.95" customHeight="1">
      <c r="A7" s="42" t="str">
        <f>'planning T1'!C10</f>
        <v>CST Laval</v>
      </c>
      <c r="B7" s="24"/>
      <c r="C7" s="25" t="str">
        <f>IF(ISBLANK('planning T1'!D10),"",'planning T1'!D10)</f>
        <v/>
      </c>
      <c r="D7" s="26" t="s">
        <v>16</v>
      </c>
      <c r="E7" s="26" t="str">
        <f>IF(ISBLANK('planning T1'!E10),"",'planning T1'!E10)</f>
        <v/>
      </c>
      <c r="F7" s="32" t="str">
        <f>'planning T1'!F10</f>
        <v>Lisieux Handisport</v>
      </c>
      <c r="G7" s="43"/>
      <c r="H7" s="43"/>
      <c r="I7" s="44"/>
      <c r="J7" s="27"/>
    </row>
    <row r="8" spans="1:10" s="23" customFormat="1" ht="15.95" customHeight="1">
      <c r="A8" s="42" t="str">
        <f>'planning T1'!C11</f>
        <v>ANICES Nice</v>
      </c>
      <c r="B8" s="24"/>
      <c r="C8" s="25" t="str">
        <f>IF(ISBLANK('planning T1'!D11),"",'planning T1'!D11)</f>
        <v/>
      </c>
      <c r="D8" s="26" t="s">
        <v>16</v>
      </c>
      <c r="E8" s="26" t="str">
        <f>IF(ISBLANK('planning T1'!E11),"",'planning T1'!E11)</f>
        <v/>
      </c>
      <c r="F8" s="32" t="str">
        <f>'planning T1'!F11</f>
        <v>ASCND Marseille</v>
      </c>
      <c r="G8" s="43"/>
      <c r="H8" s="43"/>
      <c r="I8" s="44"/>
      <c r="J8" s="27"/>
    </row>
    <row r="9" spans="1:10" s="23" customFormat="1" ht="15.95" customHeight="1">
      <c r="A9" s="45" t="str">
        <f>'planning T1'!C12</f>
        <v>CST Laval</v>
      </c>
      <c r="B9" s="24"/>
      <c r="C9" s="25" t="str">
        <f>IF(ISBLANK('planning T1'!D12),"",'planning T1'!D12)</f>
        <v/>
      </c>
      <c r="D9" s="26" t="s">
        <v>16</v>
      </c>
      <c r="E9" s="26" t="str">
        <f>IF(ISBLANK('planning T1'!E12),"",'planning T1'!E12)</f>
        <v/>
      </c>
      <c r="F9" s="32" t="str">
        <f>'planning T1'!F12</f>
        <v>Grenoble Handisport</v>
      </c>
      <c r="G9" s="43"/>
      <c r="H9" s="43"/>
      <c r="I9" s="44"/>
      <c r="J9" s="27"/>
    </row>
    <row r="10" spans="1:10" s="23" customFormat="1" ht="15.95" customHeight="1">
      <c r="A10" s="42" t="str">
        <f>'planning T1'!C13</f>
        <v>CS AVH Toulouse 31</v>
      </c>
      <c r="B10" s="24"/>
      <c r="C10" s="25" t="str">
        <f>IF(ISBLANK('planning T1'!D13),"",'planning T1'!D13)</f>
        <v/>
      </c>
      <c r="D10" s="26" t="s">
        <v>16</v>
      </c>
      <c r="E10" s="26" t="str">
        <f>IF(ISBLANK('planning T1'!E13),"",'planning T1'!E13)</f>
        <v/>
      </c>
      <c r="F10" s="32" t="str">
        <f>'planning T1'!F13</f>
        <v>ASCND Marseille</v>
      </c>
      <c r="G10" s="43"/>
      <c r="H10" s="43"/>
      <c r="I10" s="44"/>
      <c r="J10" s="27"/>
    </row>
    <row r="11" spans="1:10" s="23" customFormat="1" ht="15.95" customHeight="1">
      <c r="A11" s="42" t="str">
        <f>'planning T1'!C14</f>
        <v>Grenoble Handisport</v>
      </c>
      <c r="B11" s="24"/>
      <c r="C11" s="25" t="str">
        <f>IF(ISBLANK('planning T1'!D14),"",'planning T1'!D14)</f>
        <v/>
      </c>
      <c r="D11" s="26" t="s">
        <v>16</v>
      </c>
      <c r="E11" s="26" t="str">
        <f>IF(ISBLANK('planning T1'!E14),"",'planning T1'!E14)</f>
        <v/>
      </c>
      <c r="F11" s="32" t="str">
        <f>'planning T1'!F14</f>
        <v>Lisieux Handisport</v>
      </c>
      <c r="G11" s="43"/>
      <c r="H11" s="43"/>
      <c r="I11" s="44"/>
      <c r="J11" s="27"/>
    </row>
    <row r="12" spans="1:10" s="23" customFormat="1" ht="15.95" customHeight="1">
      <c r="A12" s="42" t="str">
        <f>'planning T1'!C15</f>
        <v>CST Laval</v>
      </c>
      <c r="B12" s="24"/>
      <c r="C12" s="25" t="str">
        <f>IF(ISBLANK('planning T1'!D15),"",'planning T1'!D15)</f>
        <v/>
      </c>
      <c r="D12" s="26" t="s">
        <v>16</v>
      </c>
      <c r="E12" s="26" t="str">
        <f>IF(ISBLANK('planning T1'!E15),"",'planning T1'!E15)</f>
        <v/>
      </c>
      <c r="F12" s="36" t="str">
        <f>'planning T1'!F15</f>
        <v>ANICES Nice</v>
      </c>
      <c r="G12" s="43"/>
      <c r="H12" s="43"/>
      <c r="I12" s="44"/>
      <c r="J12" s="27"/>
    </row>
    <row r="13" spans="1:10" s="23" customFormat="1" ht="15.95" customHeight="1">
      <c r="A13" s="42" t="str">
        <f>'planning T1'!C16</f>
        <v>ASCND Marseille</v>
      </c>
      <c r="B13" s="24"/>
      <c r="C13" s="25" t="str">
        <f>IF(ISBLANK('planning T1'!D16),"",'planning T1'!D16)</f>
        <v/>
      </c>
      <c r="D13" s="26" t="s">
        <v>16</v>
      </c>
      <c r="E13" s="26" t="str">
        <f>IF(ISBLANK('planning T1'!E16),"",'planning T1'!E16)</f>
        <v/>
      </c>
      <c r="F13" s="32" t="str">
        <f>'planning T1'!F16</f>
        <v>Grenoble Handisport</v>
      </c>
      <c r="G13" s="43"/>
      <c r="H13" s="43"/>
      <c r="I13" s="44"/>
      <c r="J13" s="27"/>
    </row>
    <row r="14" spans="1:10" s="23" customFormat="1" ht="15.95" customHeight="1">
      <c r="A14" s="42" t="str">
        <f>'planning T1'!C17</f>
        <v>Lisieux Handisport</v>
      </c>
      <c r="B14" s="24"/>
      <c r="C14" s="25" t="str">
        <f>IF(ISBLANK('planning T1'!D17),"",'planning T1'!D17)</f>
        <v/>
      </c>
      <c r="D14" s="26" t="s">
        <v>16</v>
      </c>
      <c r="E14" s="26" t="str">
        <f>IF(ISBLANK('planning T1'!E17),"",'planning T1'!E17)</f>
        <v/>
      </c>
      <c r="F14" s="32" t="str">
        <f>'planning T1'!F17</f>
        <v>CS AVH Toulouse 31</v>
      </c>
      <c r="G14" s="43"/>
      <c r="H14" s="43"/>
      <c r="I14" s="44"/>
      <c r="J14" s="27"/>
    </row>
    <row r="15" spans="1:10" s="23" customFormat="1" ht="15.95" customHeight="1">
      <c r="A15" s="42" t="str">
        <f>'planning T1'!C18</f>
        <v>Grenoble Handisport</v>
      </c>
      <c r="B15" s="24"/>
      <c r="C15" s="25" t="str">
        <f>IF(ISBLANK('planning T1'!D18),"",'planning T1'!D18)</f>
        <v/>
      </c>
      <c r="D15" s="26" t="s">
        <v>16</v>
      </c>
      <c r="E15" s="26" t="str">
        <f>IF(ISBLANK('planning T1'!E18),"",'planning T1'!E18)</f>
        <v/>
      </c>
      <c r="F15" s="32" t="str">
        <f>'planning T1'!F18</f>
        <v>ANICES Nice</v>
      </c>
      <c r="G15" s="43"/>
      <c r="H15" s="43"/>
      <c r="I15" s="44"/>
      <c r="J15" s="27"/>
    </row>
    <row r="16" spans="1:10" s="23" customFormat="1" ht="15.95" customHeight="1">
      <c r="A16" s="45" t="str">
        <f>'planning T1'!C19</f>
        <v>CS AVH Toulouse 31</v>
      </c>
      <c r="B16" s="24"/>
      <c r="C16" s="25" t="str">
        <f>IF(ISBLANK('planning T1'!D19),"",'planning T1'!D19)</f>
        <v/>
      </c>
      <c r="D16" s="26" t="s">
        <v>16</v>
      </c>
      <c r="E16" s="26" t="str">
        <f>IF(ISBLANK('planning T1'!E19),"",'planning T1'!E19)</f>
        <v/>
      </c>
      <c r="F16" s="32" t="str">
        <f>'planning T1'!F19</f>
        <v>CST Laval</v>
      </c>
      <c r="G16" s="43"/>
      <c r="H16" s="43"/>
      <c r="I16" s="44"/>
      <c r="J16" s="27"/>
    </row>
    <row r="17" spans="1:10" s="23" customFormat="1" ht="15.95" customHeight="1">
      <c r="A17" s="42" t="str">
        <f>'planning T1'!C20</f>
        <v>Lisieux Handisport</v>
      </c>
      <c r="B17" s="24"/>
      <c r="C17" s="25" t="str">
        <f>IF(ISBLANK('planning T1'!D20),"",'planning T1'!D20)</f>
        <v/>
      </c>
      <c r="D17" s="26" t="s">
        <v>16</v>
      </c>
      <c r="E17" s="26" t="str">
        <f>IF(ISBLANK('planning T1'!E20),"",'planning T1'!E20)</f>
        <v/>
      </c>
      <c r="F17" s="32" t="str">
        <f>'planning T1'!F20</f>
        <v>ASCND Marseille</v>
      </c>
      <c r="G17" s="43"/>
      <c r="H17" s="43"/>
      <c r="I17" s="44"/>
      <c r="J17" s="27"/>
    </row>
    <row r="18" spans="1:10" s="23" customFormat="1" ht="15.95" customHeight="1" thickBot="1">
      <c r="A18" s="46" t="str">
        <f>'planning T1'!C21</f>
        <v>ANICES Nice</v>
      </c>
      <c r="B18" s="28"/>
      <c r="C18" s="29" t="str">
        <f>IF(ISBLANK('planning T1'!D21),"",'planning T1'!D21)</f>
        <v/>
      </c>
      <c r="D18" s="30" t="s">
        <v>16</v>
      </c>
      <c r="E18" s="30" t="str">
        <f>IF(ISBLANK('planning T1'!E21),"",'planning T1'!E21)</f>
        <v/>
      </c>
      <c r="F18" s="32" t="str">
        <f>'planning T1'!F21</f>
        <v>CS AVH Toulouse 31</v>
      </c>
      <c r="G18" s="47"/>
      <c r="H18" s="47"/>
      <c r="I18" s="48"/>
      <c r="J18" s="31"/>
    </row>
    <row r="19" spans="1:10" s="88" customFormat="1" ht="50.1" customHeight="1" thickBot="1">
      <c r="A19" s="148" t="s">
        <v>17</v>
      </c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ht="30" customHeight="1" thickBot="1">
      <c r="A20" s="74" t="s">
        <v>18</v>
      </c>
      <c r="B20" s="75" t="s">
        <v>19</v>
      </c>
      <c r="C20" s="76" t="s">
        <v>20</v>
      </c>
      <c r="D20" s="76" t="s">
        <v>13</v>
      </c>
      <c r="E20" s="76" t="s">
        <v>14</v>
      </c>
      <c r="F20" s="76" t="s">
        <v>15</v>
      </c>
      <c r="G20" s="76" t="s">
        <v>25</v>
      </c>
      <c r="H20" s="76" t="s">
        <v>26</v>
      </c>
      <c r="I20" s="76" t="s">
        <v>27</v>
      </c>
      <c r="J20" s="77" t="s">
        <v>28</v>
      </c>
    </row>
    <row r="21" spans="1:10" s="23" customFormat="1" ht="15.95" customHeight="1" thickBot="1">
      <c r="A21" s="22" t="str">
        <f>+$A$4</f>
        <v>Lisieux Handisport</v>
      </c>
      <c r="B21" s="65" t="str">
        <f>'points T1'!$D$14</f>
        <v/>
      </c>
      <c r="C21" s="66">
        <f t="shared" ref="C21:C26" si="0">SUM(D21:F21)</f>
        <v>0</v>
      </c>
      <c r="D21" s="66">
        <f>IF('points T1'!$D$7=2,1,0)+IF('points T1'!$D$8=2,1,0)+IF('points T1'!$D$9=2,1,0)+IF('points T1'!$D$10=2,1,0)+IF('points T1'!$D$11=2,1,0)</f>
        <v>0</v>
      </c>
      <c r="E21" s="66">
        <f>IF('points T1'!$D$7=1,1,0)+IF('points T1'!$D$8=1,1,0)+IF('points T1'!$D$9=1,1,0)+IF('points T1'!$D$10=1,1,0)+IF('points T1'!$D$11=1,1,0)</f>
        <v>0</v>
      </c>
      <c r="F21" s="66">
        <f>IF('points T1'!$D$7=0,1,0)+IF('points T1'!$D$8=0,1,0)+IF('points T1'!$D$9=0,1,0)+IF('points T1'!$D$10=0,1,0)+IF('points T1'!$D$11=0,1,0)</f>
        <v>0</v>
      </c>
      <c r="G21" s="65" t="str">
        <f>'points T1'!$B$14</f>
        <v/>
      </c>
      <c r="H21" s="65" t="str">
        <f>'points T1'!$C$14</f>
        <v/>
      </c>
      <c r="I21" s="67" t="e">
        <f t="shared" ref="I21:I26" si="1">G21-H21</f>
        <v>#VALUE!</v>
      </c>
      <c r="J21" s="68" t="e">
        <f t="shared" ref="J21:J26" si="2">G21/H21</f>
        <v>#VALUE!</v>
      </c>
    </row>
    <row r="22" spans="1:10" s="23" customFormat="1" ht="15.95" customHeight="1" thickBot="1">
      <c r="A22" s="27" t="str">
        <f>+$A$5</f>
        <v>ASCND Marseille</v>
      </c>
      <c r="B22" s="65" t="str">
        <f>'points T1'!$G$14</f>
        <v/>
      </c>
      <c r="C22" s="70">
        <f t="shared" si="0"/>
        <v>0</v>
      </c>
      <c r="D22" s="66">
        <f>IF('points T1'!$G$7=2,1,0)+IF('points T1'!$G$8=2,1,0)+IF('points T1'!$G$9=2,1,0)+IF('points T1'!$G$10=2,1,0)+IF('points T1'!$G$11=2,1,0)</f>
        <v>0</v>
      </c>
      <c r="E22" s="66">
        <f>IF('points T1'!$G$7=1,1,0)+IF('points T1'!$G$8=1,1,0)+IF('points T1'!$G$9=1,1,0)+IF('points T1'!$G$10=1,1,0)+IF('points T1'!$G$11=1,1,0)</f>
        <v>0</v>
      </c>
      <c r="F22" s="66">
        <f>IF('points T1'!$G$7=0,1,0)+IF('points T1'!$G$8=0,1,0)+IF('points T1'!$G$9=0,1,0)+IF('points T1'!$G$10=0,1,0)+IF('points T1'!$G$11=0,1,0)</f>
        <v>0</v>
      </c>
      <c r="G22" s="65" t="str">
        <f>'points T1'!$E$14</f>
        <v/>
      </c>
      <c r="H22" s="65" t="str">
        <f>'points T1'!$F$14</f>
        <v/>
      </c>
      <c r="I22" s="71" t="e">
        <f t="shared" si="1"/>
        <v>#VALUE!</v>
      </c>
      <c r="J22" s="72" t="e">
        <f t="shared" si="2"/>
        <v>#VALUE!</v>
      </c>
    </row>
    <row r="23" spans="1:10" s="23" customFormat="1" ht="15.95" customHeight="1" thickBot="1">
      <c r="A23" s="45" t="str">
        <f>+$A$6</f>
        <v>Grenoble Handisport</v>
      </c>
      <c r="B23" s="65" t="str">
        <f>'points T1'!$J$14</f>
        <v/>
      </c>
      <c r="C23" s="70">
        <f t="shared" si="0"/>
        <v>0</v>
      </c>
      <c r="D23" s="66">
        <f>IF('points T1'!$J$7=2,1,0)+IF('points T1'!$J$8=2,1,0)+IF('points T1'!$J$9=2,1,0)+IF('points T1'!$J$10=2,1,0)+IF('points T1'!$J$11=2,1,0)</f>
        <v>0</v>
      </c>
      <c r="E23" s="66">
        <f>IF('points T1'!$J$7=1,1,0)+IF('points T1'!$J$8=1,1,0)+IF('points T1'!$J$9=1,1,0)+IF('points T1'!$J$10=1,1,0)+IF('points T1'!$J$11=1,1,0)</f>
        <v>0</v>
      </c>
      <c r="F23" s="66">
        <f>IF('points T1'!$J$7=0,1,0)+IF('points T1'!$J$8=0,1,0)+IF('points T1'!$J$9=0,1,0)+IF('points T1'!$J$10=0,1,0)+IF('points T1'!$J$11=0,1,0)</f>
        <v>0</v>
      </c>
      <c r="G23" s="65" t="str">
        <f>'points T1'!$H$14</f>
        <v/>
      </c>
      <c r="H23" s="65" t="str">
        <f>'points T1'!$I$14</f>
        <v/>
      </c>
      <c r="I23" s="71" t="e">
        <f t="shared" si="1"/>
        <v>#VALUE!</v>
      </c>
      <c r="J23" s="72" t="e">
        <f t="shared" si="2"/>
        <v>#VALUE!</v>
      </c>
    </row>
    <row r="24" spans="1:10" s="23" customFormat="1" ht="15.95" customHeight="1" thickBot="1">
      <c r="A24" s="42" t="str">
        <f>+$F$6</f>
        <v>CS AVH Toulouse 31</v>
      </c>
      <c r="B24" s="65" t="str">
        <f>'points T1'!$M$14</f>
        <v/>
      </c>
      <c r="C24" s="70">
        <f t="shared" si="0"/>
        <v>0</v>
      </c>
      <c r="D24" s="66">
        <f>IF('points T1'!$M$7=2,1,0)+IF('points T1'!$M$8=2,1,0)+IF('points T1'!$M$9=2,1,0)+IF('points T1'!$M$10=2,1,0)+IF('points T1'!$M$11=2,1,0)</f>
        <v>0</v>
      </c>
      <c r="E24" s="66">
        <f>IF('points T1'!$M$7=1,1,0)+IF('points T1'!$M$8=1,1,0)+IF('points T1'!$M$9=1,1,0)+IF('points T1'!$M$10=1,1,0)+IF('points T1'!$M$11=1,1,0)</f>
        <v>0</v>
      </c>
      <c r="F24" s="66">
        <f>IF('points T1'!$M$7=0,1,0)+IF('points T1'!$M$8=0,1,0)+IF('points T1'!$M$9=0,1,0)+IF('points T1'!$M$10=0,1,0)+IF('points T1'!$M$11=0,1,0)</f>
        <v>0</v>
      </c>
      <c r="G24" s="65" t="str">
        <f>'points T1'!$K$14</f>
        <v/>
      </c>
      <c r="H24" s="65" t="str">
        <f>'points T1'!$L$14</f>
        <v/>
      </c>
      <c r="I24" s="71" t="e">
        <f t="shared" si="1"/>
        <v>#VALUE!</v>
      </c>
      <c r="J24" s="72" t="e">
        <f t="shared" si="2"/>
        <v>#VALUE!</v>
      </c>
    </row>
    <row r="25" spans="1:10" s="23" customFormat="1" ht="15.95" customHeight="1" thickBot="1">
      <c r="A25" s="42" t="str">
        <f>+$F$5</f>
        <v>CST Laval</v>
      </c>
      <c r="B25" s="65" t="str">
        <f>'points T1'!$P$14</f>
        <v/>
      </c>
      <c r="C25" s="70">
        <f t="shared" si="0"/>
        <v>0</v>
      </c>
      <c r="D25" s="66">
        <f>IF('points T1'!$P$7=2,1,0)+IF('points T1'!$P$8=2,1,0)+IF('points T1'!$P$9=2,1,0)+IF('points T1'!$P$10=2,1,0)+IF('points T1'!$P$11=2,1,0)</f>
        <v>0</v>
      </c>
      <c r="E25" s="66">
        <f>IF('points T1'!$P$7=1,1,0)+IF('points T1'!$P$8=1,1,0)+IF('points T1'!$P$9=1,1,0)+IF('points T1'!$P$10=1,1,0)+IF('points T1'!$P$11=1,1,0)</f>
        <v>0</v>
      </c>
      <c r="F25" s="66">
        <f>IF('points T1'!$P$7=0,1,0)+IF('points T1'!$P$8=0,1,0)+IF('points T1'!$P$9=0,1,0)+IF('points T1'!$P$10=0,1,0)+IF('points T1'!$P$11=0,1,0)</f>
        <v>0</v>
      </c>
      <c r="G25" s="65" t="str">
        <f>'points T1'!$N$14</f>
        <v/>
      </c>
      <c r="H25" s="65" t="str">
        <f>'points T1'!$O$14</f>
        <v/>
      </c>
      <c r="I25" s="71" t="e">
        <f t="shared" si="1"/>
        <v>#VALUE!</v>
      </c>
      <c r="J25" s="72" t="e">
        <f t="shared" si="2"/>
        <v>#VALUE!</v>
      </c>
    </row>
    <row r="26" spans="1:10" s="23" customFormat="1" ht="15.95" customHeight="1" thickBot="1">
      <c r="A26" s="42" t="str">
        <f>+$F$4</f>
        <v>ANICES Nice</v>
      </c>
      <c r="B26" s="65" t="str">
        <f>'points T1'!$S$14</f>
        <v/>
      </c>
      <c r="C26" s="73">
        <f t="shared" si="0"/>
        <v>0</v>
      </c>
      <c r="D26" s="66">
        <f>IF('points T1'!$S$7=2,1,0)+IF('points T1'!$S$8=2,1,0)+IF('points T1'!$S$9=2,1,0)+IF('points T1'!$S$10=2,1,0)+IF('points T1'!$S$11=2,1,0)</f>
        <v>0</v>
      </c>
      <c r="E26" s="66">
        <f>IF('points T1'!$S$7=1,1,0)+IF('points T1'!$S$8=1,1,0)+IF('points T1'!$S$9=1,1,0)+IF('points T1'!$S$10=1,1,0)+IF('points T1'!$S$11=1,1,0)</f>
        <v>0</v>
      </c>
      <c r="F26" s="66">
        <f>IF('points T1'!$S$7=0,1,0)+IF('points T1'!$S$8=0,1,0)+IF('points T1'!$S$9=0,1,0)+IF('points T1'!$S$10=0,1,0)+IF('points T1'!$S$11=0,1,0)</f>
        <v>0</v>
      </c>
      <c r="G26" s="65" t="str">
        <f>'points T1'!$Q$14</f>
        <v/>
      </c>
      <c r="H26" s="65" t="str">
        <f>'points T1'!$R$14</f>
        <v/>
      </c>
      <c r="I26" s="78" t="e">
        <f t="shared" si="1"/>
        <v>#VALUE!</v>
      </c>
      <c r="J26" s="79" t="e">
        <f t="shared" si="2"/>
        <v>#VALUE!</v>
      </c>
    </row>
    <row r="27" spans="1:10" s="23" customFormat="1" ht="15" customHeight="1" thickBot="1">
      <c r="A27" s="85" t="s">
        <v>21</v>
      </c>
      <c r="B27" s="80">
        <f t="shared" ref="B27:I27" si="3">SUM(B21:B26)</f>
        <v>0</v>
      </c>
      <c r="C27" s="81">
        <f t="shared" si="3"/>
        <v>0</v>
      </c>
      <c r="D27" s="81">
        <f t="shared" si="3"/>
        <v>0</v>
      </c>
      <c r="E27" s="81">
        <f t="shared" si="3"/>
        <v>0</v>
      </c>
      <c r="F27" s="81">
        <f t="shared" si="3"/>
        <v>0</v>
      </c>
      <c r="G27" s="81">
        <f t="shared" si="3"/>
        <v>0</v>
      </c>
      <c r="H27" s="81">
        <f t="shared" si="3"/>
        <v>0</v>
      </c>
      <c r="I27" s="81" t="e">
        <f t="shared" si="3"/>
        <v>#VALUE!</v>
      </c>
      <c r="J27" s="81"/>
    </row>
    <row r="28" spans="1:10" s="23" customFormat="1" ht="43.5" customHeight="1">
      <c r="A28" s="147" t="str">
        <f>'planning T1'!A1:G1</f>
        <v>CHAMPIONNAT DE FRANCE DE TORBALL 2022-2023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s="23" customFormat="1" ht="17.45" customHeight="1">
      <c r="A29" s="145" t="str">
        <f>'planning T2'!A2:G2</f>
        <v>Division 1 Masculine</v>
      </c>
      <c r="B29" s="145"/>
      <c r="C29" s="145"/>
      <c r="D29" s="145"/>
      <c r="E29" s="145"/>
      <c r="F29" s="145"/>
      <c r="G29" s="145"/>
      <c r="H29" s="145"/>
      <c r="I29" s="145"/>
      <c r="J29" s="145"/>
    </row>
    <row r="30" spans="1:10" s="23" customFormat="1" ht="17.45" customHeight="1" thickBot="1">
      <c r="A30" s="145" t="str">
        <f>'planning T2'!A3:G3</f>
        <v>Deuxième tour : CS AVH Toulouse 31, 18/02/2023 - CST Laval, 03/06/2023</v>
      </c>
      <c r="B30" s="145"/>
      <c r="C30" s="145"/>
      <c r="D30" s="145"/>
      <c r="E30" s="145"/>
      <c r="F30" s="145"/>
      <c r="G30" s="145"/>
      <c r="H30" s="145"/>
      <c r="I30" s="145"/>
      <c r="J30" s="145"/>
    </row>
    <row r="31" spans="1:10" s="23" customFormat="1" ht="15.95" customHeight="1" thickBot="1">
      <c r="A31" s="33" t="str">
        <f>'planning T2'!$C$7</f>
        <v>Grenoble Handisport</v>
      </c>
      <c r="B31" s="57"/>
      <c r="C31" s="58" t="str">
        <f>IF(ISBLANK('planning T2'!D7),"",'planning T2'!D7)</f>
        <v/>
      </c>
      <c r="D31" s="21" t="s">
        <v>16</v>
      </c>
      <c r="E31" s="59" t="str">
        <f>IF(ISBLANK('planning T2'!E7),"",'planning T2'!E7)</f>
        <v/>
      </c>
      <c r="F31" s="33" t="str">
        <f>'planning T2'!$F$7</f>
        <v>ASCND Marseille</v>
      </c>
      <c r="G31" s="34"/>
      <c r="H31" s="34"/>
      <c r="I31" s="34"/>
      <c r="J31" s="35"/>
    </row>
    <row r="32" spans="1:10" s="23" customFormat="1" ht="15.95" customHeight="1" thickBot="1">
      <c r="A32" s="33" t="str">
        <f>'planning T2'!$C$8</f>
        <v>CS AVH Toulouse 31</v>
      </c>
      <c r="B32" s="45"/>
      <c r="C32" s="60" t="str">
        <f>IF(ISBLANK('planning T2'!D8),"",'planning T2'!D8)</f>
        <v/>
      </c>
      <c r="D32" s="26" t="s">
        <v>16</v>
      </c>
      <c r="E32" s="61" t="str">
        <f>IF(ISBLANK('planning T2'!E8),"",'planning T2'!E8)</f>
        <v/>
      </c>
      <c r="F32" s="33" t="str">
        <f>'planning T2'!$F$8</f>
        <v>Lisieux Handisport</v>
      </c>
      <c r="G32" s="37"/>
      <c r="H32" s="37"/>
      <c r="I32" s="37"/>
      <c r="J32" s="38"/>
    </row>
    <row r="33" spans="1:10" s="23" customFormat="1" ht="15.95" customHeight="1" thickBot="1">
      <c r="A33" s="33" t="str">
        <f>'planning T2'!$C$9</f>
        <v>ANICES Nice</v>
      </c>
      <c r="B33" s="45"/>
      <c r="C33" s="60" t="str">
        <f>IF(ISBLANK('planning T2'!D9),"",'planning T2'!D9)</f>
        <v/>
      </c>
      <c r="D33" s="26" t="s">
        <v>16</v>
      </c>
      <c r="E33" s="61" t="str">
        <f>IF(ISBLANK('planning T2'!E9),"",'planning T2'!E9)</f>
        <v/>
      </c>
      <c r="F33" s="33" t="str">
        <f>'planning T2'!$F$9</f>
        <v>CST Laval</v>
      </c>
      <c r="G33" s="37"/>
      <c r="H33" s="37"/>
      <c r="I33" s="37"/>
      <c r="J33" s="38"/>
    </row>
    <row r="34" spans="1:10" s="23" customFormat="1" ht="15.95" customHeight="1" thickBot="1">
      <c r="A34" s="33" t="str">
        <f>'planning T2'!$F$8</f>
        <v>Lisieux Handisport</v>
      </c>
      <c r="B34" s="45"/>
      <c r="C34" s="60" t="str">
        <f>IF(ISBLANK('planning T2'!D10),"",'planning T2'!D10)</f>
        <v/>
      </c>
      <c r="D34" s="26" t="s">
        <v>16</v>
      </c>
      <c r="E34" s="61" t="str">
        <f>IF(ISBLANK('planning T2'!E10),"",'planning T2'!E10)</f>
        <v/>
      </c>
      <c r="F34" s="33" t="str">
        <f>'planning T2'!$C$7</f>
        <v>Grenoble Handisport</v>
      </c>
      <c r="G34" s="37"/>
      <c r="H34" s="37"/>
      <c r="I34" s="37"/>
      <c r="J34" s="38"/>
    </row>
    <row r="35" spans="1:10" s="23" customFormat="1" ht="15.95" customHeight="1" thickBot="1">
      <c r="A35" s="33" t="str">
        <f>'planning T2'!$F$7</f>
        <v>ASCND Marseille</v>
      </c>
      <c r="B35" s="45"/>
      <c r="C35" s="60" t="str">
        <f>IF(ISBLANK('planning T2'!D11),"",'planning T2'!D11)</f>
        <v/>
      </c>
      <c r="D35" s="26" t="s">
        <v>16</v>
      </c>
      <c r="E35" s="61" t="str">
        <f>IF(ISBLANK('planning T2'!E11),"",'planning T2'!E11)</f>
        <v/>
      </c>
      <c r="F35" s="33" t="str">
        <f>'planning T2'!$C$8</f>
        <v>CS AVH Toulouse 31</v>
      </c>
      <c r="G35" s="37"/>
      <c r="H35" s="37"/>
      <c r="I35" s="37"/>
      <c r="J35" s="38"/>
    </row>
    <row r="36" spans="1:10" s="23" customFormat="1" ht="15.95" customHeight="1" thickBot="1">
      <c r="A36" s="33" t="str">
        <f>'planning T2'!$F$8</f>
        <v>Lisieux Handisport</v>
      </c>
      <c r="B36" s="45"/>
      <c r="C36" s="60" t="str">
        <f>IF(ISBLANK('planning T2'!D12),"",'planning T2'!D12)</f>
        <v/>
      </c>
      <c r="D36" s="26" t="s">
        <v>16</v>
      </c>
      <c r="E36" s="61" t="str">
        <f>IF(ISBLANK('planning T2'!E12),"",'planning T2'!E12)</f>
        <v/>
      </c>
      <c r="F36" s="33" t="str">
        <f>'planning T2'!$F$9</f>
        <v>CST Laval</v>
      </c>
      <c r="G36" s="37"/>
      <c r="H36" s="37"/>
      <c r="I36" s="37"/>
      <c r="J36" s="38"/>
    </row>
    <row r="37" spans="1:10" s="23" customFormat="1" ht="15.95" customHeight="1" thickBot="1">
      <c r="A37" s="33" t="str">
        <f>'planning T2'!$C$8</f>
        <v>CS AVH Toulouse 31</v>
      </c>
      <c r="B37" s="45"/>
      <c r="C37" s="60" t="str">
        <f>IF(ISBLANK('planning T2'!D13),"",'planning T2'!D13)</f>
        <v/>
      </c>
      <c r="D37" s="26" t="s">
        <v>16</v>
      </c>
      <c r="E37" s="61" t="str">
        <f>IF(ISBLANK('planning T2'!E13),"",'planning T2'!E13)</f>
        <v/>
      </c>
      <c r="F37" s="33" t="str">
        <f>'planning T2'!$C$9</f>
        <v>ANICES Nice</v>
      </c>
      <c r="G37" s="37"/>
      <c r="H37" s="37"/>
      <c r="I37" s="37"/>
      <c r="J37" s="38"/>
    </row>
    <row r="38" spans="1:10" s="23" customFormat="1" ht="15.95" customHeight="1" thickBot="1">
      <c r="A38" s="33" t="str">
        <f>'planning T2'!$C$7</f>
        <v>Grenoble Handisport</v>
      </c>
      <c r="B38" s="45"/>
      <c r="C38" s="60" t="str">
        <f>IF(ISBLANK('planning T2'!D14),"",'planning T2'!D14)</f>
        <v/>
      </c>
      <c r="D38" s="26" t="s">
        <v>16</v>
      </c>
      <c r="E38" s="61" t="str">
        <f>IF(ISBLANK('planning T2'!E14),"",'planning T2'!E14)</f>
        <v/>
      </c>
      <c r="F38" s="33" t="str">
        <f>'planning T2'!$F$9</f>
        <v>CST Laval</v>
      </c>
      <c r="G38" s="37"/>
      <c r="H38" s="37"/>
      <c r="I38" s="37"/>
      <c r="J38" s="38"/>
    </row>
    <row r="39" spans="1:10" s="23" customFormat="1" ht="15.95" customHeight="1" thickBot="1">
      <c r="A39" s="33" t="str">
        <f>'planning T2'!$F$7</f>
        <v>ASCND Marseille</v>
      </c>
      <c r="B39" s="45"/>
      <c r="C39" s="60" t="str">
        <f>IF(ISBLANK('planning T2'!D15),"",'planning T2'!D15)</f>
        <v/>
      </c>
      <c r="D39" s="26" t="s">
        <v>16</v>
      </c>
      <c r="E39" s="61" t="str">
        <f>IF(ISBLANK('planning T2'!E15),"",'planning T2'!E15)</f>
        <v/>
      </c>
      <c r="F39" s="33" t="str">
        <f>'planning T2'!$F$8</f>
        <v>Lisieux Handisport</v>
      </c>
      <c r="G39" s="37"/>
      <c r="H39" s="37"/>
      <c r="I39" s="37"/>
      <c r="J39" s="38"/>
    </row>
    <row r="40" spans="1:10" s="23" customFormat="1" ht="15.95" customHeight="1" thickBot="1">
      <c r="A40" s="33" t="str">
        <f>'planning T2'!$F$9</f>
        <v>CST Laval</v>
      </c>
      <c r="B40" s="45"/>
      <c r="C40" s="60" t="str">
        <f>IF(ISBLANK('planning T2'!D16),"",'planning T2'!D16)</f>
        <v/>
      </c>
      <c r="D40" s="26" t="s">
        <v>16</v>
      </c>
      <c r="E40" s="61" t="str">
        <f>IF(ISBLANK('planning T2'!E16),"",'planning T2'!E16)</f>
        <v/>
      </c>
      <c r="F40" s="33" t="str">
        <f>'planning T2'!$C$8</f>
        <v>CS AVH Toulouse 31</v>
      </c>
      <c r="G40" s="37"/>
      <c r="H40" s="37"/>
      <c r="I40" s="37"/>
      <c r="J40" s="38"/>
    </row>
    <row r="41" spans="1:10" s="23" customFormat="1" ht="15.95" customHeight="1" thickBot="1">
      <c r="A41" s="33" t="str">
        <f>'planning T2'!$C$9</f>
        <v>ANICES Nice</v>
      </c>
      <c r="B41" s="45"/>
      <c r="C41" s="60" t="str">
        <f>IF(ISBLANK('planning T2'!D17),"",'planning T2'!D17)</f>
        <v/>
      </c>
      <c r="D41" s="26" t="s">
        <v>16</v>
      </c>
      <c r="E41" s="61" t="str">
        <f>IF(ISBLANK('planning T2'!E17),"",'planning T2'!E17)</f>
        <v/>
      </c>
      <c r="F41" s="33" t="str">
        <f>'planning T2'!$C$7</f>
        <v>Grenoble Handisport</v>
      </c>
      <c r="G41" s="37"/>
      <c r="H41" s="37"/>
      <c r="I41" s="37"/>
      <c r="J41" s="38"/>
    </row>
    <row r="42" spans="1:10" s="23" customFormat="1" ht="15.95" customHeight="1" thickBot="1">
      <c r="A42" s="33" t="str">
        <f>'planning T2'!$F$9</f>
        <v>CST Laval</v>
      </c>
      <c r="B42" s="45"/>
      <c r="C42" s="60" t="str">
        <f>IF(ISBLANK('planning T2'!D18),"",'planning T2'!D18)</f>
        <v/>
      </c>
      <c r="D42" s="26" t="s">
        <v>16</v>
      </c>
      <c r="E42" s="61" t="str">
        <f>IF(ISBLANK('planning T2'!E18),"",'planning T2'!E18)</f>
        <v/>
      </c>
      <c r="F42" s="33" t="str">
        <f>'planning T2'!$F$7</f>
        <v>ASCND Marseille</v>
      </c>
      <c r="G42" s="37"/>
      <c r="H42" s="37"/>
      <c r="I42" s="37"/>
      <c r="J42" s="38"/>
    </row>
    <row r="43" spans="1:10" s="23" customFormat="1" ht="15.95" customHeight="1" thickBot="1">
      <c r="A43" s="33" t="str">
        <f>'planning T2'!$C$9</f>
        <v>ANICES Nice</v>
      </c>
      <c r="B43" s="45"/>
      <c r="C43" s="60" t="str">
        <f>IF(ISBLANK('planning T2'!D19),"",'planning T2'!D19)</f>
        <v/>
      </c>
      <c r="D43" s="26" t="s">
        <v>16</v>
      </c>
      <c r="E43" s="61" t="str">
        <f>IF(ISBLANK('planning T2'!E19),"",'planning T2'!E19)</f>
        <v/>
      </c>
      <c r="F43" s="33" t="str">
        <f>'planning T2'!$F$8</f>
        <v>Lisieux Handisport</v>
      </c>
      <c r="G43" s="37"/>
      <c r="H43" s="37"/>
      <c r="I43" s="37"/>
      <c r="J43" s="38"/>
    </row>
    <row r="44" spans="1:10" s="23" customFormat="1" ht="15.95" customHeight="1" thickBot="1">
      <c r="A44" s="33" t="str">
        <f>'planning T2'!$C$8</f>
        <v>CS AVH Toulouse 31</v>
      </c>
      <c r="B44" s="45"/>
      <c r="C44" s="60" t="str">
        <f>IF(ISBLANK('planning T2'!D20),"",'planning T2'!D20)</f>
        <v/>
      </c>
      <c r="D44" s="26" t="s">
        <v>16</v>
      </c>
      <c r="E44" s="61" t="str">
        <f>IF(ISBLANK('planning T2'!E20),"",'planning T2'!E20)</f>
        <v/>
      </c>
      <c r="F44" s="33" t="str">
        <f>'planning T2'!$C$7</f>
        <v>Grenoble Handisport</v>
      </c>
      <c r="G44" s="37"/>
      <c r="H44" s="37"/>
      <c r="I44" s="37"/>
      <c r="J44" s="38"/>
    </row>
    <row r="45" spans="1:10" s="23" customFormat="1" ht="15.95" customHeight="1" thickBot="1">
      <c r="A45" s="33" t="str">
        <f>'planning T2'!$F$7</f>
        <v>ASCND Marseille</v>
      </c>
      <c r="B45" s="62"/>
      <c r="C45" s="63" t="str">
        <f>IF(ISBLANK('planning T2'!D21),"",'planning T2'!D21)</f>
        <v/>
      </c>
      <c r="D45" s="30" t="s">
        <v>16</v>
      </c>
      <c r="E45" s="64" t="str">
        <f>IF(ISBLANK('planning T2'!E21),"",'planning T2'!E21)</f>
        <v/>
      </c>
      <c r="F45" s="33" t="str">
        <f>'planning T2'!$C$9</f>
        <v>ANICES Nice</v>
      </c>
      <c r="G45" s="39"/>
      <c r="H45" s="39"/>
      <c r="I45" s="39"/>
      <c r="J45" s="40"/>
    </row>
    <row r="46" spans="1:10" s="41" customFormat="1" ht="50.1" customHeight="1" thickBot="1">
      <c r="A46" s="87" t="s">
        <v>22</v>
      </c>
      <c r="B46" s="87"/>
      <c r="C46" s="87"/>
      <c r="D46" s="87"/>
      <c r="E46" s="87"/>
      <c r="F46" s="87"/>
      <c r="G46" s="87"/>
      <c r="H46" s="87"/>
      <c r="I46" s="87"/>
      <c r="J46" s="87"/>
    </row>
    <row r="47" spans="1:10" s="23" customFormat="1" ht="30" customHeight="1" thickBot="1">
      <c r="A47" s="89" t="s">
        <v>18</v>
      </c>
      <c r="B47" s="90" t="s">
        <v>19</v>
      </c>
      <c r="C47" s="91" t="s">
        <v>20</v>
      </c>
      <c r="D47" s="91" t="s">
        <v>13</v>
      </c>
      <c r="E47" s="91" t="s">
        <v>14</v>
      </c>
      <c r="F47" s="91" t="s">
        <v>15</v>
      </c>
      <c r="G47" s="91" t="s">
        <v>25</v>
      </c>
      <c r="H47" s="91" t="s">
        <v>26</v>
      </c>
      <c r="I47" s="91" t="s">
        <v>27</v>
      </c>
      <c r="J47" s="92" t="s">
        <v>28</v>
      </c>
    </row>
    <row r="48" spans="1:10" s="23" customFormat="1" ht="15" customHeight="1" thickBot="1">
      <c r="A48" s="22" t="str">
        <f>+$A$4</f>
        <v>Lisieux Handisport</v>
      </c>
      <c r="B48" s="65" t="str">
        <f>'points T2'!$D$14</f>
        <v/>
      </c>
      <c r="C48" s="66">
        <f t="shared" ref="C48:C53" si="4">SUM(D48:F48)</f>
        <v>0</v>
      </c>
      <c r="D48" s="66">
        <f>IF('points T2'!$D$7=2,1,0)+IF('points T2'!$D$8=2,1,0)+IF('points T2'!$D$9=2,1,0)+IF('points T2'!$D$10=2,1,0)+IF('points T2'!$D$11=2,1,0)</f>
        <v>0</v>
      </c>
      <c r="E48" s="66">
        <f>IF('points T2'!$D$7=1,1,0)+IF('points T2'!$D$8=1,1,0)+IF('points T2'!$D$9=1,1,0)+IF('points T2'!$D$10=1,1,0)+IF('points T2'!$D$11=1,1,0)</f>
        <v>0</v>
      </c>
      <c r="F48" s="66">
        <f>IF('points T2'!$D$7=0,1,0)+IF('points T2'!$D$8=0,1,0)+IF('points T2'!$D$9=0,1,0)+IF('points T2'!$D$10=0,1,0)+IF('points T2'!$D$11=0,1,0)</f>
        <v>0</v>
      </c>
      <c r="G48" s="65" t="str">
        <f>'points T2'!$B$14</f>
        <v/>
      </c>
      <c r="H48" s="65" t="str">
        <f>'points T2'!$C$14</f>
        <v/>
      </c>
      <c r="I48" s="67" t="e">
        <f t="shared" ref="I48:I53" si="5">G48-H48</f>
        <v>#VALUE!</v>
      </c>
      <c r="J48" s="68" t="e">
        <f t="shared" ref="J48:J53" si="6">G48/H48</f>
        <v>#VALUE!</v>
      </c>
    </row>
    <row r="49" spans="1:10" s="23" customFormat="1" ht="15" customHeight="1" thickBot="1">
      <c r="A49" s="27" t="str">
        <f>+$A$5</f>
        <v>ASCND Marseille</v>
      </c>
      <c r="B49" s="65" t="str">
        <f>'points T2'!$G$14</f>
        <v/>
      </c>
      <c r="C49" s="70">
        <f t="shared" si="4"/>
        <v>0</v>
      </c>
      <c r="D49" s="66">
        <f>IF('points T2'!$G$7=2,1,0)+IF('points T2'!$G$8=2,1,0)+IF('points T2'!$G$9=2,1,0)+IF('points T2'!$G$10=2,1,0)+IF('points T2'!$G$11=2,1,0)</f>
        <v>0</v>
      </c>
      <c r="E49" s="66">
        <f>IF('points T2'!$G$7=1,1,0)+IF('points T2'!$G$8=1,1,0)+IF('points T2'!$G$9=1,1,0)+IF('points T2'!$G$10=1,1,0)+IF('points T2'!$G$11=1,1,0)</f>
        <v>0</v>
      </c>
      <c r="F49" s="66">
        <f>IF('points T2'!$G$7=0,1,0)+IF('points T2'!$G$8=0,1,0)+IF('points T2'!$G$9=0,1,0)+IF('points T2'!$G$10=0,1,0)+IF('points T2'!$G$11=0,1,0)</f>
        <v>0</v>
      </c>
      <c r="G49" s="65" t="str">
        <f>'points T2'!$E$14</f>
        <v/>
      </c>
      <c r="H49" s="65" t="str">
        <f>'points T2'!$F$14</f>
        <v/>
      </c>
      <c r="I49" s="71" t="e">
        <f t="shared" si="5"/>
        <v>#VALUE!</v>
      </c>
      <c r="J49" s="72" t="e">
        <f t="shared" si="6"/>
        <v>#VALUE!</v>
      </c>
    </row>
    <row r="50" spans="1:10" s="23" customFormat="1" ht="15" customHeight="1" thickBot="1">
      <c r="A50" s="45" t="str">
        <f>+$A$6</f>
        <v>Grenoble Handisport</v>
      </c>
      <c r="B50" s="65" t="str">
        <f>'points T2'!$J$14</f>
        <v/>
      </c>
      <c r="C50" s="70">
        <f t="shared" si="4"/>
        <v>0</v>
      </c>
      <c r="D50" s="66">
        <f>IF('points T2'!$J$7=2,1,0)+IF('points T2'!$J$8=2,1,0)+IF('points T2'!$J$9=2,1,0)+IF('points T2'!$J$10=2,1,0)+IF('points T2'!$J$11=2,1,0)</f>
        <v>0</v>
      </c>
      <c r="E50" s="66">
        <f>IF('points T2'!$J$7=1,1,0)+IF('points T2'!$J$8=1,1,0)+IF('points T2'!$J$9=1,1,0)+IF('points T2'!$J$10=1,1,0)+IF('points T2'!$J$11=1,1,0)</f>
        <v>0</v>
      </c>
      <c r="F50" s="66">
        <f>IF('points T2'!$J$7=0,1,0)+IF('points T2'!$J$8=0,1,0)+IF('points T2'!$J$9=0,1,0)+IF('points T2'!$J$10=0,1,0)+IF('points T2'!$J$11=0,1,0)</f>
        <v>0</v>
      </c>
      <c r="G50" s="65" t="str">
        <f>'points T2'!$H$14</f>
        <v/>
      </c>
      <c r="H50" s="65" t="str">
        <f>'points T2'!$I$14</f>
        <v/>
      </c>
      <c r="I50" s="71" t="e">
        <f t="shared" si="5"/>
        <v>#VALUE!</v>
      </c>
      <c r="J50" s="72" t="e">
        <f t="shared" si="6"/>
        <v>#VALUE!</v>
      </c>
    </row>
    <row r="51" spans="1:10" s="23" customFormat="1" ht="15" customHeight="1" thickBot="1">
      <c r="A51" s="42" t="str">
        <f>+$F$6</f>
        <v>CS AVH Toulouse 31</v>
      </c>
      <c r="B51" s="65" t="str">
        <f>'points T2'!$M$14</f>
        <v/>
      </c>
      <c r="C51" s="70">
        <f t="shared" si="4"/>
        <v>0</v>
      </c>
      <c r="D51" s="66">
        <f>IF('points T2'!$M$7=2,1,0)+IF('points T2'!$M$8=2,1,0)+IF('points T2'!$M$9=2,1,0)+IF('points T2'!$M$10=2,1,0)+IF('points T2'!$M$11=2,1,0)</f>
        <v>0</v>
      </c>
      <c r="E51" s="66">
        <f>IF('points T2'!$M$7=1,1,0)+IF('points T2'!$M$8=1,1,0)+IF('points T2'!$M$9=1,1,0)+IF('points T2'!$M$10=1,1,0)+IF('points T2'!$M$11=1,1,0)</f>
        <v>0</v>
      </c>
      <c r="F51" s="66">
        <f>IF('points T2'!$M$7=0,1,0)+IF('points T2'!$M$8=0,1,0)+IF('points T2'!$M$9=0,1,0)+IF('points T2'!$M$10=0,1,0)+IF('points T2'!$M$11=0,1,0)</f>
        <v>0</v>
      </c>
      <c r="G51" s="65" t="str">
        <f>'points T2'!$K$14</f>
        <v/>
      </c>
      <c r="H51" s="65" t="str">
        <f>'points T2'!$L$14</f>
        <v/>
      </c>
      <c r="I51" s="71" t="e">
        <f t="shared" si="5"/>
        <v>#VALUE!</v>
      </c>
      <c r="J51" s="72" t="e">
        <f t="shared" si="6"/>
        <v>#VALUE!</v>
      </c>
    </row>
    <row r="52" spans="1:10" s="23" customFormat="1" ht="15" customHeight="1" thickBot="1">
      <c r="A52" s="42" t="str">
        <f>+$F$5</f>
        <v>CST Laval</v>
      </c>
      <c r="B52" s="65" t="str">
        <f>'points T2'!$P$14</f>
        <v/>
      </c>
      <c r="C52" s="70">
        <f t="shared" si="4"/>
        <v>0</v>
      </c>
      <c r="D52" s="66">
        <f>IF('points T2'!$P$7=2,1,0)+IF('points T2'!$P$8=2,1,0)+IF('points T2'!$P$9=2,1,0)+IF('points T2'!$P$10=2,1,0)+IF('points T2'!$P$11=2,1,0)</f>
        <v>0</v>
      </c>
      <c r="E52" s="66">
        <f>IF('points T2'!$P$7=1,1,0)+IF('points T2'!$P$8=1,1,0)+IF('points T2'!$P$9=1,1,0)+IF('points T2'!$P$10=1,1,0)+IF('points T2'!$P$11=1,1,0)</f>
        <v>0</v>
      </c>
      <c r="F52" s="66">
        <f>IF('points T2'!$P$7=0,1,0)+IF('points T2'!$P$8=0,1,0)+IF('points T2'!$P$9=0,1,0)+IF('points T2'!$P$10=0,1,0)+IF('points T2'!$P$11=0,1,0)</f>
        <v>0</v>
      </c>
      <c r="G52" s="65" t="str">
        <f>'points T2'!$N$14</f>
        <v/>
      </c>
      <c r="H52" s="65" t="str">
        <f>'points T2'!$O$14</f>
        <v/>
      </c>
      <c r="I52" s="71" t="e">
        <f t="shared" si="5"/>
        <v>#VALUE!</v>
      </c>
      <c r="J52" s="72" t="e">
        <f t="shared" si="6"/>
        <v>#VALUE!</v>
      </c>
    </row>
    <row r="53" spans="1:10" s="23" customFormat="1" ht="15" customHeight="1" thickBot="1">
      <c r="A53" s="42" t="str">
        <f>+$F$4</f>
        <v>ANICES Nice</v>
      </c>
      <c r="B53" s="65" t="str">
        <f>'points T2'!$S$14</f>
        <v/>
      </c>
      <c r="C53" s="73">
        <f t="shared" si="4"/>
        <v>0</v>
      </c>
      <c r="D53" s="66">
        <f>IF('points T2'!$S$7=2,1,0)+IF('points T2'!$S$8=2,1,0)+IF('points T2'!$S$9=2,1,0)+IF('points T2'!$S$10=2,1,0)+IF('points T2'!$S$11=2,1,0)</f>
        <v>0</v>
      </c>
      <c r="E53" s="66">
        <f>IF('points T2'!$S$7=1,1,0)+IF('points T2'!$S$8=1,1,0)+IF('points T2'!$S$9=1,1,0)+IF('points T2'!$S$10=1,1,0)+IF('points T2'!$S$11=1,1,0)</f>
        <v>0</v>
      </c>
      <c r="F53" s="66">
        <f>IF('points T2'!$S$7=0,1,0)+IF('points T2'!$S$8=0,1,0)+IF('points T2'!$S$9=0,1,0)+IF('points T2'!$S$10=0,1,0)+IF('points T2'!$S$11=0,1,0)</f>
        <v>0</v>
      </c>
      <c r="G53" s="65" t="str">
        <f>'points T2'!$Q$14</f>
        <v/>
      </c>
      <c r="H53" s="65" t="str">
        <f>'points T2'!$R$14</f>
        <v/>
      </c>
      <c r="I53" s="78" t="e">
        <f t="shared" si="5"/>
        <v>#VALUE!</v>
      </c>
      <c r="J53" s="79" t="e">
        <f t="shared" si="6"/>
        <v>#VALUE!</v>
      </c>
    </row>
    <row r="54" spans="1:10" s="23" customFormat="1" ht="15" customHeight="1" thickBot="1">
      <c r="A54" s="84" t="s">
        <v>21</v>
      </c>
      <c r="B54" s="82">
        <f t="shared" ref="B54:I54" si="7">SUM(B48:B53)</f>
        <v>0</v>
      </c>
      <c r="C54" s="83">
        <f t="shared" si="7"/>
        <v>0</v>
      </c>
      <c r="D54" s="83">
        <f t="shared" si="7"/>
        <v>0</v>
      </c>
      <c r="E54" s="83">
        <f t="shared" si="7"/>
        <v>0</v>
      </c>
      <c r="F54" s="83">
        <f t="shared" si="7"/>
        <v>0</v>
      </c>
      <c r="G54" s="83">
        <f t="shared" si="7"/>
        <v>0</v>
      </c>
      <c r="H54" s="83">
        <f t="shared" si="7"/>
        <v>0</v>
      </c>
      <c r="I54" s="83" t="e">
        <f t="shared" si="7"/>
        <v>#VALUE!</v>
      </c>
      <c r="J54" s="83"/>
    </row>
    <row r="55" spans="1:10" s="23" customFormat="1" ht="15" customHeight="1">
      <c r="A55" s="144" t="str">
        <f>+'planning T1'!A1:G1</f>
        <v>CHAMPIONNAT DE FRANCE DE TORBALL 2022-2023</v>
      </c>
      <c r="B55" s="144"/>
      <c r="C55" s="144"/>
      <c r="D55" s="144"/>
      <c r="E55" s="144"/>
      <c r="F55" s="144"/>
      <c r="G55" s="144"/>
      <c r="H55" s="144"/>
      <c r="I55" s="144"/>
      <c r="J55" s="144"/>
    </row>
    <row r="56" spans="1:10" s="23" customFormat="1" ht="15" customHeight="1">
      <c r="A56" s="145" t="str">
        <f>A2</f>
        <v>Division 1 Masculine</v>
      </c>
      <c r="B56" s="145"/>
      <c r="C56" s="145"/>
      <c r="D56" s="145"/>
      <c r="E56" s="145"/>
      <c r="F56" s="145"/>
      <c r="G56" s="145"/>
      <c r="H56" s="145"/>
      <c r="I56" s="145"/>
      <c r="J56" s="145"/>
    </row>
    <row r="57" spans="1:10" s="23" customFormat="1" ht="15" customHeight="1" thickBot="1">
      <c r="A57" s="151" t="str">
        <f>+'planning T3'!A3:G3</f>
        <v>Troisième tour : CST Laval, le 03/06/2023</v>
      </c>
      <c r="B57" s="151"/>
      <c r="C57" s="151"/>
      <c r="D57" s="151"/>
      <c r="E57" s="151"/>
      <c r="F57" s="151"/>
      <c r="G57" s="151"/>
      <c r="H57" s="151"/>
      <c r="I57" s="151"/>
      <c r="J57" s="151"/>
    </row>
    <row r="58" spans="1:10" s="23" customFormat="1" ht="15" customHeight="1" thickBot="1">
      <c r="A58" s="49" t="str">
        <f>'planning T3'!C7</f>
        <v>CS AVH Toulouse 31</v>
      </c>
      <c r="B58" s="50"/>
      <c r="C58" s="59" t="str">
        <f>IF(ISBLANK('planning T3'!D7),"",'planning T3'!D7)</f>
        <v/>
      </c>
      <c r="D58" s="52" t="s">
        <v>16</v>
      </c>
      <c r="E58" s="59" t="str">
        <f>IF(ISBLANK('planning T3'!E7),"",'planning T3'!E7)</f>
        <v/>
      </c>
      <c r="F58" s="49" t="str">
        <f>'planning T3'!F7</f>
        <v>CST Laval</v>
      </c>
      <c r="G58" s="54"/>
      <c r="H58" s="54"/>
      <c r="I58" s="55"/>
      <c r="J58" s="56"/>
    </row>
    <row r="59" spans="1:10" s="23" customFormat="1" ht="15" customHeight="1" thickBot="1">
      <c r="A59" s="49" t="str">
        <f>'planning T3'!C8</f>
        <v>Grenoble Handisport</v>
      </c>
      <c r="B59" s="24"/>
      <c r="C59" s="59" t="str">
        <f>IF(ISBLANK('planning T3'!D8),"",'planning T3'!D8)</f>
        <v/>
      </c>
      <c r="D59" s="26" t="s">
        <v>16</v>
      </c>
      <c r="E59" s="59" t="str">
        <f>IF(ISBLANK('planning T3'!E8),"",'planning T3'!E8)</f>
        <v/>
      </c>
      <c r="F59" s="49" t="str">
        <f>'planning T3'!F8</f>
        <v>ANICES Nice</v>
      </c>
      <c r="G59" s="43"/>
      <c r="H59" s="43"/>
      <c r="I59" s="44"/>
      <c r="J59" s="27"/>
    </row>
    <row r="60" spans="1:10" s="23" customFormat="1" ht="15" customHeight="1" thickBot="1">
      <c r="A60" s="49" t="str">
        <f>'planning T3'!C9</f>
        <v>Lisieux Handisport</v>
      </c>
      <c r="B60" s="24"/>
      <c r="C60" s="59" t="str">
        <f>IF(ISBLANK('planning T3'!D9),"",'planning T3'!D9)</f>
        <v/>
      </c>
      <c r="D60" s="26" t="s">
        <v>16</v>
      </c>
      <c r="E60" s="59" t="str">
        <f>IF(ISBLANK('planning T3'!E9),"",'planning T3'!E9)</f>
        <v/>
      </c>
      <c r="F60" s="49" t="str">
        <f>'planning T3'!F9</f>
        <v>ASCND Marseille</v>
      </c>
      <c r="G60" s="43"/>
      <c r="H60" s="43"/>
      <c r="I60" s="44"/>
      <c r="J60" s="27"/>
    </row>
    <row r="61" spans="1:10" s="23" customFormat="1" ht="15" customHeight="1" thickBot="1">
      <c r="A61" s="49" t="str">
        <f>'planning T3'!C10</f>
        <v>CST Laval</v>
      </c>
      <c r="B61" s="24"/>
      <c r="C61" s="59" t="str">
        <f>IF(ISBLANK('planning T3'!D10),"",'planning T3'!D10)</f>
        <v/>
      </c>
      <c r="D61" s="26" t="s">
        <v>16</v>
      </c>
      <c r="E61" s="59" t="str">
        <f>IF(ISBLANK('planning T3'!E10),"",'planning T3'!E10)</f>
        <v/>
      </c>
      <c r="F61" s="49" t="str">
        <f>'planning T3'!F10</f>
        <v>Grenoble Handisport</v>
      </c>
      <c r="G61" s="43"/>
      <c r="H61" s="43"/>
      <c r="I61" s="44"/>
      <c r="J61" s="27"/>
    </row>
    <row r="62" spans="1:10" s="23" customFormat="1" ht="15" customHeight="1" thickBot="1">
      <c r="A62" s="49" t="str">
        <f>'planning T3'!C11</f>
        <v>ANICES Nice</v>
      </c>
      <c r="B62" s="24"/>
      <c r="C62" s="59" t="str">
        <f>IF(ISBLANK('planning T3'!D11),"",'planning T3'!D11)</f>
        <v/>
      </c>
      <c r="D62" s="26" t="s">
        <v>16</v>
      </c>
      <c r="E62" s="59" t="str">
        <f>IF(ISBLANK('planning T3'!E11),"",'planning T3'!E11)</f>
        <v/>
      </c>
      <c r="F62" s="49" t="str">
        <f>'planning T3'!F11</f>
        <v>CS AVH Toulouse 31</v>
      </c>
      <c r="G62" s="43"/>
      <c r="H62" s="43"/>
      <c r="I62" s="44"/>
      <c r="J62" s="27"/>
    </row>
    <row r="63" spans="1:10" s="23" customFormat="1" ht="15" customHeight="1" thickBot="1">
      <c r="A63" s="49" t="str">
        <f>'planning T3'!C12</f>
        <v>Grenoble Handisport</v>
      </c>
      <c r="B63" s="24"/>
      <c r="C63" s="59" t="str">
        <f>IF(ISBLANK('planning T3'!D12),"",'planning T3'!D12)</f>
        <v/>
      </c>
      <c r="D63" s="26" t="s">
        <v>16</v>
      </c>
      <c r="E63" s="59" t="str">
        <f>IF(ISBLANK('planning T3'!E12),"",'planning T3'!E12)</f>
        <v/>
      </c>
      <c r="F63" s="49" t="str">
        <f>'planning T3'!F12</f>
        <v>Lisieux Handisport</v>
      </c>
      <c r="G63" s="43"/>
      <c r="H63" s="43"/>
      <c r="I63" s="44"/>
      <c r="J63" s="27"/>
    </row>
    <row r="64" spans="1:10" s="23" customFormat="1" ht="15" customHeight="1" thickBot="1">
      <c r="A64" s="49" t="str">
        <f>'planning T3'!C13</f>
        <v>ANICES Nice</v>
      </c>
      <c r="B64" s="24"/>
      <c r="C64" s="59" t="str">
        <f>IF(ISBLANK('planning T3'!D13),"",'planning T3'!D13)</f>
        <v/>
      </c>
      <c r="D64" s="26" t="s">
        <v>16</v>
      </c>
      <c r="E64" s="59" t="str">
        <f>IF(ISBLANK('planning T3'!E13),"",'planning T3'!E13)</f>
        <v/>
      </c>
      <c r="F64" s="49" t="str">
        <f>'planning T3'!F13</f>
        <v>ASCND Marseille</v>
      </c>
      <c r="G64" s="43"/>
      <c r="H64" s="43"/>
      <c r="I64" s="44"/>
      <c r="J64" s="27"/>
    </row>
    <row r="65" spans="1:10" s="23" customFormat="1" ht="15" customHeight="1" thickBot="1">
      <c r="A65" s="49" t="str">
        <f>'planning T3'!C14</f>
        <v>CST Laval</v>
      </c>
      <c r="B65" s="24"/>
      <c r="C65" s="59" t="str">
        <f>IF(ISBLANK('planning T3'!D14),"",'planning T3'!D14)</f>
        <v/>
      </c>
      <c r="D65" s="26" t="s">
        <v>16</v>
      </c>
      <c r="E65" s="59" t="str">
        <f>IF(ISBLANK('planning T3'!E14),"",'planning T3'!E14)</f>
        <v/>
      </c>
      <c r="F65" s="49" t="str">
        <f>'planning T3'!F14</f>
        <v>Lisieux Handisport</v>
      </c>
      <c r="G65" s="43"/>
      <c r="H65" s="43"/>
      <c r="I65" s="44"/>
      <c r="J65" s="27"/>
    </row>
    <row r="66" spans="1:10" s="23" customFormat="1" ht="15" customHeight="1" thickBot="1">
      <c r="A66" s="49" t="str">
        <f>'planning T3'!C15</f>
        <v>Grenoble Handisport</v>
      </c>
      <c r="B66" s="24"/>
      <c r="C66" s="59" t="str">
        <f>IF(ISBLANK('planning T3'!D15),"",'planning T3'!D15)</f>
        <v/>
      </c>
      <c r="D66" s="26" t="s">
        <v>16</v>
      </c>
      <c r="E66" s="59" t="str">
        <f>IF(ISBLANK('planning T3'!E15),"",'planning T3'!E15)</f>
        <v/>
      </c>
      <c r="F66" s="49" t="str">
        <f>'planning T3'!F15</f>
        <v>CS AVH Toulouse 31</v>
      </c>
      <c r="G66" s="43"/>
      <c r="H66" s="43"/>
      <c r="I66" s="44"/>
      <c r="J66" s="27"/>
    </row>
    <row r="67" spans="1:10" s="23" customFormat="1" ht="15" customHeight="1" thickBot="1">
      <c r="A67" s="49" t="str">
        <f>'planning T3'!C16</f>
        <v>Lisieux Handisport</v>
      </c>
      <c r="B67" s="24"/>
      <c r="C67" s="59" t="str">
        <f>IF(ISBLANK('planning T3'!D16),"",'planning T3'!D16)</f>
        <v/>
      </c>
      <c r="D67" s="26" t="s">
        <v>16</v>
      </c>
      <c r="E67" s="59" t="str">
        <f>IF(ISBLANK('planning T3'!E16),"",'planning T3'!E16)</f>
        <v/>
      </c>
      <c r="F67" s="49" t="str">
        <f>'planning T3'!F16</f>
        <v>ANICES Nice</v>
      </c>
      <c r="G67" s="43"/>
      <c r="H67" s="43"/>
      <c r="I67" s="44"/>
      <c r="J67" s="27"/>
    </row>
    <row r="68" spans="1:10" s="23" customFormat="1" ht="15" customHeight="1" thickBot="1">
      <c r="A68" s="49" t="str">
        <f>'planning T3'!C17</f>
        <v>ASCND Marseille</v>
      </c>
      <c r="B68" s="24"/>
      <c r="C68" s="59" t="str">
        <f>IF(ISBLANK('planning T3'!D17),"",'planning T3'!D17)</f>
        <v/>
      </c>
      <c r="D68" s="26" t="s">
        <v>16</v>
      </c>
      <c r="E68" s="59" t="str">
        <f>IF(ISBLANK('planning T3'!E17),"",'planning T3'!E17)</f>
        <v/>
      </c>
      <c r="F68" s="49" t="str">
        <f>'planning T3'!F17</f>
        <v>CST Laval</v>
      </c>
      <c r="G68" s="43"/>
      <c r="H68" s="43"/>
      <c r="I68" s="44"/>
      <c r="J68" s="27"/>
    </row>
    <row r="69" spans="1:10" s="23" customFormat="1" ht="15" customHeight="1" thickBot="1">
      <c r="A69" s="49" t="str">
        <f>'planning T3'!C18</f>
        <v>Lisieux Handisport</v>
      </c>
      <c r="B69" s="24"/>
      <c r="C69" s="59" t="str">
        <f>IF(ISBLANK('planning T3'!D18),"",'planning T3'!D18)</f>
        <v/>
      </c>
      <c r="D69" s="26" t="s">
        <v>16</v>
      </c>
      <c r="E69" s="59" t="str">
        <f>IF(ISBLANK('planning T3'!E18),"",'planning T3'!E18)</f>
        <v/>
      </c>
      <c r="F69" s="49" t="str">
        <f>'planning T3'!F18</f>
        <v>CS AVH Toulouse 31</v>
      </c>
      <c r="G69" s="43"/>
      <c r="H69" s="43"/>
      <c r="I69" s="44"/>
      <c r="J69" s="27"/>
    </row>
    <row r="70" spans="1:10" s="23" customFormat="1" ht="15" customHeight="1" thickBot="1">
      <c r="A70" s="49" t="str">
        <f>'planning T3'!C19</f>
        <v>ASCND Marseille</v>
      </c>
      <c r="B70" s="24"/>
      <c r="C70" s="59" t="str">
        <f>IF(ISBLANK('planning T3'!D19),"",'planning T3'!D19)</f>
        <v/>
      </c>
      <c r="D70" s="26" t="s">
        <v>16</v>
      </c>
      <c r="E70" s="59" t="str">
        <f>IF(ISBLANK('planning T3'!E19),"",'planning T3'!E19)</f>
        <v/>
      </c>
      <c r="F70" s="49" t="str">
        <f>'planning T3'!F19</f>
        <v>Grenoble Handisport</v>
      </c>
      <c r="G70" s="43"/>
      <c r="H70" s="43"/>
      <c r="I70" s="44"/>
      <c r="J70" s="27"/>
    </row>
    <row r="71" spans="1:10" s="23" customFormat="1" ht="15" customHeight="1" thickBot="1">
      <c r="A71" s="49" t="str">
        <f>'planning T3'!C20</f>
        <v>CST Laval</v>
      </c>
      <c r="B71" s="24"/>
      <c r="C71" s="59" t="str">
        <f>IF(ISBLANK('planning T3'!D20),"",'planning T3'!D20)</f>
        <v/>
      </c>
      <c r="D71" s="26" t="s">
        <v>16</v>
      </c>
      <c r="E71" s="59" t="str">
        <f>IF(ISBLANK('planning T3'!E20),"",'planning T3'!E20)</f>
        <v/>
      </c>
      <c r="F71" s="49" t="str">
        <f>'planning T3'!F20</f>
        <v>ANICES Nice</v>
      </c>
      <c r="G71" s="43"/>
      <c r="H71" s="43"/>
      <c r="I71" s="44"/>
      <c r="J71" s="27"/>
    </row>
    <row r="72" spans="1:10" s="23" customFormat="1" ht="15" customHeight="1" thickBot="1">
      <c r="A72" s="49" t="str">
        <f>'planning T3'!C21</f>
        <v>CS AVH Toulouse 31</v>
      </c>
      <c r="B72" s="28"/>
      <c r="C72" s="59" t="str">
        <f>IF(ISBLANK('planning T3'!D21),"",'planning T3'!D21)</f>
        <v/>
      </c>
      <c r="D72" s="30" t="s">
        <v>16</v>
      </c>
      <c r="E72" s="59" t="str">
        <f>IF(ISBLANK('planning T3'!E21),"",'planning T3'!E21)</f>
        <v/>
      </c>
      <c r="F72" s="49" t="str">
        <f>'planning T3'!F21</f>
        <v>ASCND Marseille</v>
      </c>
      <c r="G72" s="47"/>
      <c r="H72" s="47"/>
      <c r="I72" s="48"/>
      <c r="J72" s="31"/>
    </row>
    <row r="73" spans="1:10" s="23" customFormat="1" ht="15" customHeight="1" thickBot="1">
      <c r="A73" s="148" t="s">
        <v>30</v>
      </c>
      <c r="B73" s="148"/>
      <c r="C73" s="148"/>
      <c r="D73" s="148"/>
      <c r="E73" s="148"/>
      <c r="F73" s="148"/>
      <c r="G73" s="148"/>
      <c r="H73" s="148"/>
      <c r="I73" s="148"/>
      <c r="J73" s="148"/>
    </row>
    <row r="74" spans="1:10" s="23" customFormat="1" ht="15" customHeight="1" thickBot="1">
      <c r="A74" s="74" t="s">
        <v>18</v>
      </c>
      <c r="B74" s="75" t="s">
        <v>19</v>
      </c>
      <c r="C74" s="76" t="s">
        <v>20</v>
      </c>
      <c r="D74" s="76" t="s">
        <v>13</v>
      </c>
      <c r="E74" s="76" t="s">
        <v>14</v>
      </c>
      <c r="F74" s="76" t="s">
        <v>15</v>
      </c>
      <c r="G74" s="76" t="s">
        <v>25</v>
      </c>
      <c r="H74" s="76" t="s">
        <v>26</v>
      </c>
      <c r="I74" s="76" t="s">
        <v>27</v>
      </c>
      <c r="J74" s="77" t="s">
        <v>28</v>
      </c>
    </row>
    <row r="75" spans="1:10" s="23" customFormat="1" ht="15" customHeight="1" thickBot="1">
      <c r="A75" s="22" t="str">
        <f>+$A$4</f>
        <v>Lisieux Handisport</v>
      </c>
      <c r="B75" s="65" t="str">
        <f>'points T3'!$D$14</f>
        <v/>
      </c>
      <c r="C75" s="66">
        <f t="shared" ref="C75:C80" si="8">SUM(D75:F75)</f>
        <v>0</v>
      </c>
      <c r="D75" s="66">
        <f>IF('points T3'!$D$7=2,1,0)+IF('points T3'!$D$8=2,1,0)+IF('points T3'!$D$9=2,1,0)+IF('points T3'!$D$10=2,1,0)+IF('points T3'!$D$11=2,1,0)</f>
        <v>0</v>
      </c>
      <c r="E75" s="66">
        <f>IF('points T3'!$D$7=1,1,0)+IF('points T3'!$D$8=1,1,0)+IF('points T3'!$D$9=1,1,0)+IF('points T3'!$D$10=1,1,0)+IF('points T3'!$D$11=1,1,0)</f>
        <v>0</v>
      </c>
      <c r="F75" s="66">
        <f>IF('points T3'!$D$7=0,1,0)+IF('points T3'!$D$8=0,1,0)+IF('points T3'!$D$9=0,1,0)+IF('points T3'!$D$10=0,1,0)+IF('points T3'!$D$11=0,1,0)</f>
        <v>0</v>
      </c>
      <c r="G75" s="65" t="str">
        <f>'points T3'!$B$14</f>
        <v/>
      </c>
      <c r="H75" s="65" t="str">
        <f>'points T3'!$C$14</f>
        <v/>
      </c>
      <c r="I75" s="67" t="e">
        <f t="shared" ref="I75:I80" si="9">G75-H75</f>
        <v>#VALUE!</v>
      </c>
      <c r="J75" s="68" t="e">
        <f t="shared" ref="J75:J80" si="10">G75/H75</f>
        <v>#VALUE!</v>
      </c>
    </row>
    <row r="76" spans="1:10" s="23" customFormat="1" ht="15" customHeight="1" thickBot="1">
      <c r="A76" s="27" t="str">
        <f>+$A$5</f>
        <v>ASCND Marseille</v>
      </c>
      <c r="B76" s="65" t="str">
        <f>'points T3'!$G$14</f>
        <v/>
      </c>
      <c r="C76" s="70">
        <f t="shared" si="8"/>
        <v>0</v>
      </c>
      <c r="D76" s="66">
        <f>IF('points T3'!$G$7=2,1,0)+IF('points T3'!$G$8=2,1,0)+IF('points T3'!$G$9=2,1,0)+IF('points T3'!$G$10=2,1,0)+IF('points T3'!$G$11=2,1,0)</f>
        <v>0</v>
      </c>
      <c r="E76" s="66">
        <f>IF('points T3'!$G$7=1,1,0)+IF('points T3'!$G$8=1,1,0)+IF('points T3'!$G$9=1,1,0)+IF('points T3'!$G$10=1,1,0)+IF('points T3'!$G$11=1,1,0)</f>
        <v>0</v>
      </c>
      <c r="F76" s="66">
        <f>IF('points T3'!$G$7=0,1,0)+IF('points T3'!$G$8=0,1,0)+IF('points T3'!$G$9=0,1,0)+IF('points T3'!$G$10=0,1,0)+IF('points T3'!$G$11=0,1,0)</f>
        <v>0</v>
      </c>
      <c r="G76" s="65" t="str">
        <f>'points T3'!$E$14</f>
        <v/>
      </c>
      <c r="H76" s="65" t="str">
        <f>'points T3'!$F$14</f>
        <v/>
      </c>
      <c r="I76" s="71" t="e">
        <f t="shared" si="9"/>
        <v>#VALUE!</v>
      </c>
      <c r="J76" s="72" t="e">
        <f t="shared" si="10"/>
        <v>#VALUE!</v>
      </c>
    </row>
    <row r="77" spans="1:10" s="23" customFormat="1" ht="15" customHeight="1" thickBot="1">
      <c r="A77" s="45" t="str">
        <f>+$A$6</f>
        <v>Grenoble Handisport</v>
      </c>
      <c r="B77" s="65" t="str">
        <f>'points T3'!$J$14</f>
        <v/>
      </c>
      <c r="C77" s="70">
        <f t="shared" si="8"/>
        <v>0</v>
      </c>
      <c r="D77" s="66">
        <f>IF('points T3'!$J$7=2,1,0)+IF('points T3'!$J$8=2,1,0)+IF('points T3'!$J$9=2,1,0)+IF('points T3'!$J$10=2,1,0)+IF('points T3'!$J$11=2,1,0)</f>
        <v>0</v>
      </c>
      <c r="E77" s="66">
        <f>IF('points T3'!$J$7=1,1,0)+IF('points T3'!$J$8=1,1,0)+IF('points T3'!$J$9=1,1,0)+IF('points T3'!$J$10=1,1,0)+IF('points T3'!$J$11=1,1,0)</f>
        <v>0</v>
      </c>
      <c r="F77" s="66">
        <f>IF('points T3'!$J$7=0,1,0)+IF('points T3'!$J$8=0,1,0)+IF('points T3'!$J$9=0,1,0)+IF('points T3'!$J$10=0,1,0)+IF('points T3'!$J$11=0,1,0)</f>
        <v>0</v>
      </c>
      <c r="G77" s="65" t="str">
        <f>'points T3'!$H$14</f>
        <v/>
      </c>
      <c r="H77" s="65" t="str">
        <f>'points T3'!$I$14</f>
        <v/>
      </c>
      <c r="I77" s="71" t="e">
        <f>G77-H77</f>
        <v>#VALUE!</v>
      </c>
      <c r="J77" s="72" t="e">
        <f t="shared" si="10"/>
        <v>#VALUE!</v>
      </c>
    </row>
    <row r="78" spans="1:10" s="23" customFormat="1" ht="15" customHeight="1" thickBot="1">
      <c r="A78" s="42" t="str">
        <f>+$F$6</f>
        <v>CS AVH Toulouse 31</v>
      </c>
      <c r="B78" s="65" t="str">
        <f>'points T3'!$M$14</f>
        <v/>
      </c>
      <c r="C78" s="70">
        <f t="shared" si="8"/>
        <v>0</v>
      </c>
      <c r="D78" s="66">
        <f>IF('points T3'!$M$7=2,1,0)+IF('points T3'!$M$8=2,1,0)+IF('points T3'!$M$9=2,1,0)+IF('points T3'!$M$10=2,1,0)+IF('points T3'!$M$11=2,1,0)</f>
        <v>0</v>
      </c>
      <c r="E78" s="66">
        <f>IF('points T3'!$M$7=1,1,0)+IF('points T3'!$M$8=1,1,0)+IF('points T3'!$M$9=1,1,0)+IF('points T3'!$M$10=1,1,0)+IF('points T3'!$M$11=1,1,0)</f>
        <v>0</v>
      </c>
      <c r="F78" s="66">
        <f>IF('points T3'!$M$7=0,1,0)+IF('points T3'!$M$8=0,1,0)+IF('points T3'!$M$9=0,1,0)+IF('points T3'!$M$10=0,1,0)+IF('points T3'!$M$11=0,1,0)</f>
        <v>0</v>
      </c>
      <c r="G78" s="65" t="str">
        <f>'points T3'!$K$14</f>
        <v/>
      </c>
      <c r="H78" s="65" t="str">
        <f>'points T3'!$L$14</f>
        <v/>
      </c>
      <c r="I78" s="71" t="e">
        <f t="shared" si="9"/>
        <v>#VALUE!</v>
      </c>
      <c r="J78" s="72" t="e">
        <f t="shared" si="10"/>
        <v>#VALUE!</v>
      </c>
    </row>
    <row r="79" spans="1:10" s="23" customFormat="1" ht="15" customHeight="1" thickBot="1">
      <c r="A79" s="42" t="str">
        <f>+$F$5</f>
        <v>CST Laval</v>
      </c>
      <c r="B79" s="65" t="str">
        <f>'points T3'!$P$14</f>
        <v/>
      </c>
      <c r="C79" s="70">
        <f t="shared" si="8"/>
        <v>0</v>
      </c>
      <c r="D79" s="66">
        <f>IF('points T3'!$P$7=2,1,0)+IF('points T3'!$P$8=2,1,0)+IF('points T3'!$P$9=2,1,0)+IF('points T3'!$P$10=2,1,0)+IF('points T3'!$P$11=2,1,0)</f>
        <v>0</v>
      </c>
      <c r="E79" s="66">
        <f>IF('points T3'!$P$7=1,1,0)+IF('points T3'!$P$8=1,1,0)+IF('points T3'!$P$9=1,1,0)+IF('points T3'!$P$10=1,1,0)+IF('points T3'!$P$11=1,1,0)</f>
        <v>0</v>
      </c>
      <c r="F79" s="66">
        <f>IF('points T3'!$P$7=0,1,0)+IF('points T3'!$P$8=0,1,0)+IF('points T3'!$P$9=0,1,0)+IF('points T3'!$P$10=0,1,0)+IF('points T3'!$P$11=0,1,0)</f>
        <v>0</v>
      </c>
      <c r="G79" s="65" t="str">
        <f>'points T3'!$N$14</f>
        <v/>
      </c>
      <c r="H79" s="65" t="str">
        <f>'points T3'!$O$14</f>
        <v/>
      </c>
      <c r="I79" s="71" t="e">
        <f t="shared" si="9"/>
        <v>#VALUE!</v>
      </c>
      <c r="J79" s="72" t="e">
        <f t="shared" si="10"/>
        <v>#VALUE!</v>
      </c>
    </row>
    <row r="80" spans="1:10" s="23" customFormat="1" ht="15" customHeight="1" thickBot="1">
      <c r="A80" s="42" t="str">
        <f>+$F$4</f>
        <v>ANICES Nice</v>
      </c>
      <c r="B80" s="65" t="str">
        <f>'points T3'!$S$14</f>
        <v/>
      </c>
      <c r="C80" s="73">
        <f t="shared" si="8"/>
        <v>0</v>
      </c>
      <c r="D80" s="66">
        <f>IF('points T3'!$S$7=2,1,0)+IF('points T3'!$S$8=2,1,0)+IF('points T3'!$S$9=2,1,0)+IF('points T3'!$S$10=2,1,0)+IF('points T3'!$S$11=2,1,0)</f>
        <v>0</v>
      </c>
      <c r="E80" s="66">
        <f>IF('points T3'!$S$7=1,1,0)+IF('points T3'!$S$8=1,1,0)+IF('points T3'!$S$9=1,1,0)+IF('points T3'!$S$10=1,1,0)+IF('points T3'!$S$11=1,1,0)</f>
        <v>0</v>
      </c>
      <c r="F80" s="66">
        <f>IF('points T3'!$S$7=0,1,0)+IF('points T3'!$S$8=0,1,0)+IF('points T3'!$S$9=0,1,0)+IF('points T3'!$S$10=0,1,0)+IF('points T3'!$S$11=0,1,0)</f>
        <v>0</v>
      </c>
      <c r="G80" s="65" t="str">
        <f>'points T3'!$Q$14</f>
        <v/>
      </c>
      <c r="H80" s="65" t="str">
        <f>'points T3'!$R$14</f>
        <v/>
      </c>
      <c r="I80" s="78" t="e">
        <f t="shared" si="9"/>
        <v>#VALUE!</v>
      </c>
      <c r="J80" s="79" t="e">
        <f t="shared" si="10"/>
        <v>#VALUE!</v>
      </c>
    </row>
    <row r="81" spans="1:10" s="23" customFormat="1" ht="15" customHeight="1" thickBot="1">
      <c r="A81" s="85" t="s">
        <v>21</v>
      </c>
      <c r="B81" s="80">
        <f t="shared" ref="B81:I81" si="11">SUM(B75:B80)</f>
        <v>0</v>
      </c>
      <c r="C81" s="81">
        <f>SUM(C75:C80)</f>
        <v>0</v>
      </c>
      <c r="D81" s="81">
        <f t="shared" si="11"/>
        <v>0</v>
      </c>
      <c r="E81" s="81">
        <f t="shared" si="11"/>
        <v>0</v>
      </c>
      <c r="F81" s="81">
        <f t="shared" si="11"/>
        <v>0</v>
      </c>
      <c r="G81" s="81">
        <f t="shared" si="11"/>
        <v>0</v>
      </c>
      <c r="H81" s="81">
        <f t="shared" si="11"/>
        <v>0</v>
      </c>
      <c r="I81" s="81" t="e">
        <f t="shared" si="11"/>
        <v>#VALUE!</v>
      </c>
      <c r="J81" s="81"/>
    </row>
    <row r="82" spans="1:10" s="41" customFormat="1" ht="61.5" customHeight="1">
      <c r="A82" s="147" t="str">
        <f>'planning T1'!A1:G1</f>
        <v>CHAMPIONNAT DE FRANCE DE TORBALL 2022-2023</v>
      </c>
      <c r="B82" s="147"/>
      <c r="C82" s="147"/>
      <c r="D82" s="147"/>
      <c r="E82" s="147"/>
      <c r="F82" s="147"/>
      <c r="G82" s="147"/>
      <c r="H82" s="147"/>
      <c r="I82" s="147"/>
      <c r="J82" s="147"/>
    </row>
    <row r="83" spans="1:10" s="23" customFormat="1" ht="15" customHeight="1">
      <c r="A83" s="145" t="str">
        <f>'planning T1'!A2:G2</f>
        <v>Division 1 Masculine</v>
      </c>
      <c r="B83" s="145"/>
      <c r="C83" s="145"/>
      <c r="D83" s="145"/>
      <c r="E83" s="145"/>
      <c r="F83" s="145"/>
      <c r="G83" s="145"/>
      <c r="H83" s="145"/>
      <c r="I83" s="145"/>
      <c r="J83" s="145"/>
    </row>
    <row r="84" spans="1:10" s="86" customFormat="1" ht="99.95" customHeight="1" thickBot="1">
      <c r="A84" s="149" t="s">
        <v>23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23" customFormat="1" ht="30" customHeight="1">
      <c r="A85" s="89" t="s">
        <v>18</v>
      </c>
      <c r="B85" s="90" t="s">
        <v>19</v>
      </c>
      <c r="C85" s="91" t="s">
        <v>20</v>
      </c>
      <c r="D85" s="91" t="s">
        <v>13</v>
      </c>
      <c r="E85" s="91" t="s">
        <v>14</v>
      </c>
      <c r="F85" s="91" t="s">
        <v>15</v>
      </c>
      <c r="G85" s="91" t="s">
        <v>25</v>
      </c>
      <c r="H85" s="91" t="s">
        <v>26</v>
      </c>
      <c r="I85" s="91" t="s">
        <v>27</v>
      </c>
      <c r="J85" s="92" t="s">
        <v>28</v>
      </c>
    </row>
    <row r="86" spans="1:10" s="23" customFormat="1" ht="21.75" customHeight="1" thickBot="1">
      <c r="A86" s="42" t="str">
        <f>+'planning T1'!$C$7</f>
        <v>Lisieux Handisport</v>
      </c>
      <c r="B86" s="42">
        <f>+'planning T3'!$D$22</f>
        <v>0</v>
      </c>
      <c r="C86" s="73">
        <f t="shared" ref="C86:C91" si="12">SUM(D86:F86)</f>
        <v>0</v>
      </c>
      <c r="D86" s="70">
        <f t="shared" ref="D86:F91" si="13">IF(ISBLANK(D21),"",(D21+D48+D75))</f>
        <v>0</v>
      </c>
      <c r="E86" s="70">
        <f t="shared" si="13"/>
        <v>0</v>
      </c>
      <c r="F86" s="70">
        <f t="shared" si="13"/>
        <v>0</v>
      </c>
      <c r="G86" s="42">
        <f>+'planning T3'!$B$22</f>
        <v>0</v>
      </c>
      <c r="H86" s="42">
        <f>+'planning T3'!$C$22</f>
        <v>0</v>
      </c>
      <c r="I86" s="78">
        <f t="shared" ref="I86:I91" si="14">G86-H86</f>
        <v>0</v>
      </c>
      <c r="J86" s="79" t="e">
        <f t="shared" ref="J86:J91" si="15">G86/H86</f>
        <v>#DIV/0!</v>
      </c>
    </row>
    <row r="87" spans="1:10" s="23" customFormat="1" ht="21.75" customHeight="1" thickBot="1">
      <c r="A87" s="42" t="str">
        <f>+'planning T1'!$C$8</f>
        <v>ASCND Marseille</v>
      </c>
      <c r="B87" s="42">
        <f>+'planning T3'!$G$22</f>
        <v>0</v>
      </c>
      <c r="C87" s="73">
        <f t="shared" si="12"/>
        <v>0</v>
      </c>
      <c r="D87" s="70">
        <f t="shared" si="13"/>
        <v>0</v>
      </c>
      <c r="E87" s="70">
        <f t="shared" si="13"/>
        <v>0</v>
      </c>
      <c r="F87" s="70">
        <f t="shared" si="13"/>
        <v>0</v>
      </c>
      <c r="G87" s="42">
        <f>+'planning T3'!$E$22</f>
        <v>0</v>
      </c>
      <c r="H87" s="42">
        <f>+'planning T3'!$F$22</f>
        <v>0</v>
      </c>
      <c r="I87" s="78">
        <f t="shared" si="14"/>
        <v>0</v>
      </c>
      <c r="J87" s="79" t="e">
        <f t="shared" si="15"/>
        <v>#DIV/0!</v>
      </c>
    </row>
    <row r="88" spans="1:10" s="23" customFormat="1" ht="21.75" customHeight="1" thickBot="1">
      <c r="A88" s="42" t="str">
        <f>+'planning T1'!$C$9</f>
        <v>Grenoble Handisport</v>
      </c>
      <c r="B88" s="42">
        <f>+'planning T3'!$J$22</f>
        <v>0</v>
      </c>
      <c r="C88" s="73">
        <f t="shared" si="12"/>
        <v>0</v>
      </c>
      <c r="D88" s="70">
        <f t="shared" si="13"/>
        <v>0</v>
      </c>
      <c r="E88" s="70">
        <f t="shared" si="13"/>
        <v>0</v>
      </c>
      <c r="F88" s="70">
        <f t="shared" si="13"/>
        <v>0</v>
      </c>
      <c r="G88" s="42">
        <f>+'planning T3'!$H$22</f>
        <v>0</v>
      </c>
      <c r="H88" s="42">
        <f>+'planning T3'!$I$22</f>
        <v>0</v>
      </c>
      <c r="I88" s="78">
        <f t="shared" si="14"/>
        <v>0</v>
      </c>
      <c r="J88" s="79" t="e">
        <f t="shared" si="15"/>
        <v>#DIV/0!</v>
      </c>
    </row>
    <row r="89" spans="1:10" s="23" customFormat="1" ht="21.75" customHeight="1" thickBot="1">
      <c r="A89" s="42" t="str">
        <f>+'planning T1'!$F$9</f>
        <v>CS AVH Toulouse 31</v>
      </c>
      <c r="B89" s="42">
        <f>+'planning T3'!$M$22</f>
        <v>0</v>
      </c>
      <c r="C89" s="73">
        <f t="shared" si="12"/>
        <v>0</v>
      </c>
      <c r="D89" s="70">
        <f t="shared" si="13"/>
        <v>0</v>
      </c>
      <c r="E89" s="70">
        <f t="shared" si="13"/>
        <v>0</v>
      </c>
      <c r="F89" s="70">
        <f t="shared" si="13"/>
        <v>0</v>
      </c>
      <c r="G89" s="42">
        <f>+'planning T3'!$K$22</f>
        <v>0</v>
      </c>
      <c r="H89" s="42">
        <f>+'planning T3'!$L$22</f>
        <v>0</v>
      </c>
      <c r="I89" s="78">
        <f t="shared" si="14"/>
        <v>0</v>
      </c>
      <c r="J89" s="79" t="e">
        <f t="shared" si="15"/>
        <v>#DIV/0!</v>
      </c>
    </row>
    <row r="90" spans="1:10" s="23" customFormat="1" ht="21.75" customHeight="1" thickBot="1">
      <c r="A90" s="42" t="str">
        <f>+'planning T1'!$F$8</f>
        <v>CST Laval</v>
      </c>
      <c r="B90" s="42">
        <f>+'planning T3'!$P$22</f>
        <v>0</v>
      </c>
      <c r="C90" s="73">
        <f t="shared" si="12"/>
        <v>0</v>
      </c>
      <c r="D90" s="70">
        <f t="shared" si="13"/>
        <v>0</v>
      </c>
      <c r="E90" s="70">
        <f t="shared" si="13"/>
        <v>0</v>
      </c>
      <c r="F90" s="70">
        <f t="shared" si="13"/>
        <v>0</v>
      </c>
      <c r="G90" s="42">
        <f>+'planning T3'!$N$22</f>
        <v>0</v>
      </c>
      <c r="H90" s="42">
        <f>+'planning T3'!$O$22</f>
        <v>0</v>
      </c>
      <c r="I90" s="78">
        <f t="shared" si="14"/>
        <v>0</v>
      </c>
      <c r="J90" s="79" t="e">
        <f t="shared" si="15"/>
        <v>#DIV/0!</v>
      </c>
    </row>
    <row r="91" spans="1:10" s="23" customFormat="1" ht="21.75" customHeight="1" thickBot="1">
      <c r="A91" s="42" t="str">
        <f>+'planning T1'!$F$7</f>
        <v>ANICES Nice</v>
      </c>
      <c r="B91" s="42">
        <f>+'planning T3'!$S$22</f>
        <v>0</v>
      </c>
      <c r="C91" s="73">
        <f t="shared" si="12"/>
        <v>0</v>
      </c>
      <c r="D91" s="70">
        <f t="shared" si="13"/>
        <v>0</v>
      </c>
      <c r="E91" s="70">
        <f t="shared" si="13"/>
        <v>0</v>
      </c>
      <c r="F91" s="70">
        <f t="shared" si="13"/>
        <v>0</v>
      </c>
      <c r="G91" s="42">
        <f>+'planning T3'!$Q$22</f>
        <v>0</v>
      </c>
      <c r="H91" s="42">
        <f>+'planning T3'!$R$22</f>
        <v>0</v>
      </c>
      <c r="I91" s="78">
        <f t="shared" si="14"/>
        <v>0</v>
      </c>
      <c r="J91" s="79" t="e">
        <f t="shared" si="15"/>
        <v>#DIV/0!</v>
      </c>
    </row>
    <row r="92" spans="1:10" s="23" customFormat="1" ht="21.75" customHeight="1" thickBot="1">
      <c r="A92" s="93" t="s">
        <v>21</v>
      </c>
      <c r="B92" s="82">
        <f t="shared" ref="B92:I92" si="16">SUM(B86:B91)</f>
        <v>0</v>
      </c>
      <c r="C92" s="83">
        <f t="shared" si="16"/>
        <v>0</v>
      </c>
      <c r="D92" s="83">
        <f t="shared" si="16"/>
        <v>0</v>
      </c>
      <c r="E92" s="83">
        <f t="shared" si="16"/>
        <v>0</v>
      </c>
      <c r="F92" s="83">
        <f t="shared" si="16"/>
        <v>0</v>
      </c>
      <c r="G92" s="83">
        <f t="shared" si="16"/>
        <v>0</v>
      </c>
      <c r="H92" s="83">
        <f t="shared" si="16"/>
        <v>0</v>
      </c>
      <c r="I92" s="83">
        <f t="shared" si="16"/>
        <v>0</v>
      </c>
      <c r="J92" s="83"/>
    </row>
    <row r="93" spans="1:10" s="23" customFormat="1" ht="21.75" customHeight="1"/>
    <row r="94" spans="1:10" ht="21.75" customHeight="1"/>
  </sheetData>
  <mergeCells count="14">
    <mergeCell ref="A84:J84"/>
    <mergeCell ref="A29:J29"/>
    <mergeCell ref="A30:J30"/>
    <mergeCell ref="A82:J82"/>
    <mergeCell ref="A83:J83"/>
    <mergeCell ref="A55:J55"/>
    <mergeCell ref="A56:J56"/>
    <mergeCell ref="A57:J57"/>
    <mergeCell ref="A73:J73"/>
    <mergeCell ref="A1:J1"/>
    <mergeCell ref="A2:J2"/>
    <mergeCell ref="A3:J3"/>
    <mergeCell ref="A28:J28"/>
    <mergeCell ref="A19:J19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planning T1</vt:lpstr>
      <vt:lpstr>points T1</vt:lpstr>
      <vt:lpstr>planning T2</vt:lpstr>
      <vt:lpstr>points T2</vt:lpstr>
      <vt:lpstr>planning T3</vt:lpstr>
      <vt:lpstr>points T3</vt:lpstr>
      <vt:lpstr>grille6</vt:lpstr>
      <vt:lpstr>grille6fixe</vt:lpstr>
    </vt:vector>
  </TitlesOfParts>
  <Company>Rignault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ADAM</cp:lastModifiedBy>
  <cp:lastPrinted>2003-12-01T12:30:33Z</cp:lastPrinted>
  <dcterms:created xsi:type="dcterms:W3CDTF">2003-05-02T15:02:09Z</dcterms:created>
  <dcterms:modified xsi:type="dcterms:W3CDTF">2023-03-04T22:22:38Z</dcterms:modified>
</cp:coreProperties>
</file>